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ervidor\edl\19.2\JA07_19.2 EDL_Modelos\Modelos en Web\"/>
    </mc:Choice>
  </mc:AlternateContent>
  <bookViews>
    <workbookView xWindow="0" yWindow="0" windowWidth="25200" windowHeight="11850" tabRatio="693"/>
  </bookViews>
  <sheets>
    <sheet name="AutoBaremo" sheetId="1" r:id="rId1"/>
    <sheet name="CuadroPresupuestos" sheetId="9" r:id="rId2"/>
    <sheet name="PlanInversion" sheetId="6" r:id="rId3"/>
    <sheet name="PlanFinanciacion" sheetId="7" r:id="rId4"/>
    <sheet name="DatosEmpleo" sheetId="8" r:id="rId5"/>
    <sheet name="Listas" sheetId="2" state="hidden" r:id="rId6"/>
  </sheets>
  <definedNames>
    <definedName name="_xlnm._FilterDatabase" localSheetId="0" hidden="1">AutoBaremo!$A$12:$K$203</definedName>
    <definedName name="_xlnm._FilterDatabase" localSheetId="1" hidden="1">CuadroPresupuestos!$A$7:$C$7</definedName>
    <definedName name="_xlnm._FilterDatabase" localSheetId="4" hidden="1">DatosEmpleo!$A$6:$C$6</definedName>
    <definedName name="_xlnm._FilterDatabase" localSheetId="3" hidden="1">PlanFinanciacion!$A$6:$C$6</definedName>
    <definedName name="_xlnm._FilterDatabase" localSheetId="2" hidden="1">PlanInversion!$A$6:$C$6</definedName>
    <definedName name="_xlnm.Print_Area" localSheetId="0">AutoBaremo!$B$1:$K$204</definedName>
    <definedName name="_xlnm.Print_Area" localSheetId="1">CuadroPresupuestos!$B$1:$L$66</definedName>
    <definedName name="_xlnm.Print_Area" localSheetId="4">DatosEmpleo!$B$1:$L$48</definedName>
    <definedName name="_xlnm.Print_Area" localSheetId="3">PlanFinanciacion!$B$1:$H$50</definedName>
    <definedName name="_xlnm.Print_Area" localSheetId="2">PlanInversion!$B$1:$K$55</definedName>
    <definedName name="_xlnm.Print_Titles" localSheetId="0">AutoBaremo!$1:$5</definedName>
    <definedName name="_xlnm.Print_Titles" localSheetId="1">CuadroPresupuestos!$1:$6</definedName>
    <definedName name="_xlnm.Print_Titles" localSheetId="4">DatosEmpleo!$1:$5</definedName>
    <definedName name="_xlnm.Print_Titles" localSheetId="3">PlanFinanciacion!$1:$5</definedName>
    <definedName name="_xlnm.Print_Titles" localSheetId="2">PlanInversion!$1:$5</definedName>
  </definedNames>
  <calcPr calcId="162913"/>
</workbook>
</file>

<file path=xl/calcChain.xml><?xml version="1.0" encoding="utf-8"?>
<calcChain xmlns="http://schemas.openxmlformats.org/spreadsheetml/2006/main">
  <c r="J1" i="8" l="1"/>
  <c r="G1" i="7"/>
  <c r="I1" i="6"/>
  <c r="J1" i="9"/>
  <c r="K26" i="1" l="1"/>
  <c r="K22" i="1"/>
  <c r="K18" i="1"/>
  <c r="L35" i="8" l="1"/>
  <c r="L33" i="8"/>
  <c r="L31" i="8"/>
  <c r="L30" i="8"/>
  <c r="L28" i="8"/>
  <c r="L27" i="8"/>
  <c r="K23" i="8"/>
  <c r="J23" i="8"/>
  <c r="I23" i="8"/>
  <c r="H23" i="8"/>
  <c r="G23" i="8"/>
  <c r="F23" i="8"/>
  <c r="E23" i="8"/>
  <c r="L24" i="8"/>
  <c r="K42" i="6" l="1"/>
  <c r="K41" i="6"/>
  <c r="K40" i="6"/>
  <c r="K39" i="6"/>
  <c r="K38" i="6"/>
  <c r="K37" i="6"/>
  <c r="K36" i="6"/>
  <c r="K35" i="6"/>
  <c r="K34" i="6"/>
  <c r="K33" i="6"/>
  <c r="K32" i="6"/>
  <c r="K30" i="6"/>
  <c r="K29" i="6"/>
  <c r="K28" i="6"/>
  <c r="K27" i="6"/>
  <c r="K26" i="6"/>
  <c r="K25" i="6"/>
  <c r="K24" i="6"/>
  <c r="K23" i="6"/>
  <c r="K22" i="6"/>
  <c r="K20" i="6"/>
  <c r="K19" i="6"/>
  <c r="K18" i="6"/>
  <c r="K17" i="6"/>
  <c r="K16" i="6"/>
  <c r="K14" i="6"/>
  <c r="K13" i="6"/>
  <c r="K12" i="6"/>
  <c r="K11" i="6"/>
  <c r="K10" i="6"/>
  <c r="E5" i="6"/>
  <c r="L47" i="9" l="1"/>
  <c r="L46" i="9"/>
  <c r="L45" i="9"/>
  <c r="L44" i="9"/>
  <c r="L43" i="9"/>
  <c r="L42" i="9"/>
  <c r="L40" i="9"/>
  <c r="L39" i="9"/>
  <c r="L38" i="9"/>
  <c r="L37" i="9"/>
  <c r="L36" i="9"/>
  <c r="L35" i="9"/>
  <c r="L34" i="9"/>
  <c r="L33" i="9"/>
  <c r="L32" i="9"/>
  <c r="L31" i="9"/>
  <c r="L30" i="9"/>
  <c r="L29" i="9"/>
  <c r="L28" i="9"/>
  <c r="L27" i="9"/>
  <c r="L26" i="9"/>
  <c r="L25" i="9"/>
  <c r="L24" i="9"/>
  <c r="L23" i="9"/>
  <c r="L22" i="9"/>
  <c r="L21" i="9"/>
  <c r="L19" i="9"/>
  <c r="L18" i="9"/>
  <c r="L16" i="9"/>
  <c r="L15" i="9"/>
  <c r="L13" i="9"/>
  <c r="L12" i="9"/>
  <c r="L11" i="9"/>
  <c r="K54" i="9" l="1"/>
  <c r="K53" i="9"/>
  <c r="K52" i="9"/>
  <c r="K51" i="9"/>
  <c r="K50" i="9"/>
  <c r="K49" i="9"/>
  <c r="K48" i="9" s="1"/>
  <c r="K47" i="9"/>
  <c r="K46" i="9"/>
  <c r="K45" i="9"/>
  <c r="K44" i="9"/>
  <c r="K43" i="9"/>
  <c r="K42" i="9"/>
  <c r="K41" i="9" s="1"/>
  <c r="K40" i="9"/>
  <c r="K39" i="9"/>
  <c r="K38" i="9"/>
  <c r="K37" i="9"/>
  <c r="K36" i="9"/>
  <c r="K35" i="9"/>
  <c r="K34" i="9"/>
  <c r="K33" i="9"/>
  <c r="K32" i="9"/>
  <c r="K31" i="9"/>
  <c r="K30" i="9"/>
  <c r="K29" i="9"/>
  <c r="K28" i="9"/>
  <c r="K27" i="9"/>
  <c r="K26" i="9"/>
  <c r="K25" i="9"/>
  <c r="K24" i="9"/>
  <c r="K23" i="9"/>
  <c r="K22" i="9"/>
  <c r="K21" i="9"/>
  <c r="K19" i="9"/>
  <c r="K18" i="9"/>
  <c r="K16" i="9"/>
  <c r="K15" i="9"/>
  <c r="K13" i="9"/>
  <c r="K12" i="9"/>
  <c r="K11" i="9"/>
  <c r="M54" i="9" l="1"/>
  <c r="M53" i="9"/>
  <c r="M52" i="9"/>
  <c r="M51" i="9"/>
  <c r="M50" i="9"/>
  <c r="M49" i="9"/>
  <c r="M47" i="9"/>
  <c r="M46" i="9"/>
  <c r="M45" i="9"/>
  <c r="M44" i="9"/>
  <c r="M43" i="9"/>
  <c r="M42"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D201" i="1" l="1"/>
  <c r="D59" i="9" s="1"/>
  <c r="C201" i="1"/>
  <c r="C202" i="1"/>
  <c r="D48" i="6" l="1"/>
  <c r="D43" i="7"/>
  <c r="D41" i="8"/>
  <c r="H40" i="9" l="1"/>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54" i="9"/>
  <c r="H53" i="9"/>
  <c r="H52" i="9"/>
  <c r="H51" i="9"/>
  <c r="H48" i="9" s="1"/>
  <c r="H50" i="9"/>
  <c r="H49" i="9"/>
  <c r="H42" i="9"/>
  <c r="A46" i="2"/>
  <c r="E6" i="9" s="1"/>
  <c r="H44" i="9"/>
  <c r="J44" i="9" s="1"/>
  <c r="H43" i="9"/>
  <c r="J43" i="9" s="1"/>
  <c r="J54" i="9"/>
  <c r="J53" i="9"/>
  <c r="J52" i="9"/>
  <c r="J51" i="9"/>
  <c r="J49" i="9"/>
  <c r="H47" i="9"/>
  <c r="J47" i="9" s="1"/>
  <c r="H46" i="9"/>
  <c r="J46" i="9" s="1"/>
  <c r="H45" i="9"/>
  <c r="J45" i="9" s="1"/>
  <c r="J42" i="9"/>
  <c r="C5" i="9"/>
  <c r="H11" i="9"/>
  <c r="C60" i="9"/>
  <c r="C59" i="9"/>
  <c r="B55" i="9"/>
  <c r="H41" i="9"/>
  <c r="C4" i="9"/>
  <c r="C3" i="9"/>
  <c r="C2" i="9"/>
  <c r="K15" i="6" l="1"/>
  <c r="L20" i="9"/>
  <c r="J12" i="9"/>
  <c r="J13" i="9"/>
  <c r="J14" i="9"/>
  <c r="K14" i="9" s="1"/>
  <c r="L14" i="9" s="1"/>
  <c r="J15" i="9"/>
  <c r="J16" i="9"/>
  <c r="J17" i="9"/>
  <c r="K17" i="9" s="1"/>
  <c r="J18" i="9"/>
  <c r="J19" i="9"/>
  <c r="J20" i="9"/>
  <c r="K20" i="9" s="1"/>
  <c r="J21" i="9"/>
  <c r="J22" i="9"/>
  <c r="J23" i="9"/>
  <c r="J24" i="9"/>
  <c r="J25" i="9"/>
  <c r="J26" i="9"/>
  <c r="J27" i="9"/>
  <c r="J28" i="9"/>
  <c r="J29" i="9"/>
  <c r="J30" i="9"/>
  <c r="J31" i="9"/>
  <c r="J32" i="9"/>
  <c r="J33" i="9"/>
  <c r="J34" i="9"/>
  <c r="J35" i="9"/>
  <c r="J36" i="9"/>
  <c r="J37" i="9"/>
  <c r="J38" i="9"/>
  <c r="J39" i="9"/>
  <c r="J40" i="9"/>
  <c r="J50" i="9"/>
  <c r="J48" i="9" s="1"/>
  <c r="H10" i="9"/>
  <c r="K31" i="6"/>
  <c r="J41" i="9"/>
  <c r="L41" i="9"/>
  <c r="I39" i="6"/>
  <c r="I38" i="6"/>
  <c r="I42" i="6"/>
  <c r="I41" i="6"/>
  <c r="I40" i="6"/>
  <c r="I37" i="6"/>
  <c r="I36" i="6"/>
  <c r="I35" i="6"/>
  <c r="I34" i="6"/>
  <c r="I33" i="6"/>
  <c r="I32" i="6"/>
  <c r="G31" i="6"/>
  <c r="E31" i="6"/>
  <c r="K10" i="9" l="1"/>
  <c r="L17" i="9"/>
  <c r="H9" i="9"/>
  <c r="I31" i="6"/>
  <c r="K17" i="1"/>
  <c r="K16" i="1" s="1"/>
  <c r="K15" i="1" s="1"/>
  <c r="K14" i="1" s="1"/>
  <c r="J11" i="9" l="1"/>
  <c r="E7" i="7"/>
  <c r="E7" i="6"/>
  <c r="E11" i="8"/>
  <c r="I30" i="6"/>
  <c r="I29" i="6"/>
  <c r="I28" i="6"/>
  <c r="I27" i="6"/>
  <c r="I26" i="6"/>
  <c r="I25" i="6"/>
  <c r="I24" i="6"/>
  <c r="I23" i="6"/>
  <c r="I22" i="6"/>
  <c r="I20" i="6"/>
  <c r="I19" i="6"/>
  <c r="I18" i="6"/>
  <c r="I17" i="6"/>
  <c r="I16" i="6"/>
  <c r="I15" i="6"/>
  <c r="I14" i="6"/>
  <c r="I13" i="6"/>
  <c r="I12" i="6"/>
  <c r="I11" i="6"/>
  <c r="I10" i="6"/>
  <c r="K21" i="6" l="1"/>
  <c r="K9" i="9"/>
  <c r="J10" i="9"/>
  <c r="J9" i="9" s="1"/>
  <c r="L34" i="8"/>
  <c r="L32" i="8"/>
  <c r="K34" i="8"/>
  <c r="J34" i="8"/>
  <c r="I34" i="8"/>
  <c r="H34" i="8"/>
  <c r="G34" i="8"/>
  <c r="F34" i="8"/>
  <c r="E34" i="8"/>
  <c r="K29" i="8"/>
  <c r="J29" i="8"/>
  <c r="I29" i="8"/>
  <c r="H29" i="8"/>
  <c r="G29" i="8"/>
  <c r="F29" i="8"/>
  <c r="E29" i="8"/>
  <c r="K26" i="8"/>
  <c r="J26" i="8"/>
  <c r="I26" i="8"/>
  <c r="H26" i="8"/>
  <c r="G26" i="8"/>
  <c r="F26" i="8"/>
  <c r="E26" i="8"/>
  <c r="K17" i="8"/>
  <c r="J17" i="8"/>
  <c r="I17" i="8"/>
  <c r="H17" i="8"/>
  <c r="G17" i="8"/>
  <c r="F17" i="8"/>
  <c r="L15" i="8"/>
  <c r="L22" i="8"/>
  <c r="L21" i="8"/>
  <c r="L19" i="8"/>
  <c r="L18" i="8"/>
  <c r="K20" i="8"/>
  <c r="J20" i="8"/>
  <c r="I20" i="8"/>
  <c r="H20" i="8"/>
  <c r="G20" i="8"/>
  <c r="F20" i="8"/>
  <c r="E20" i="8"/>
  <c r="E17" i="8"/>
  <c r="K32" i="8"/>
  <c r="J32" i="8"/>
  <c r="I32" i="8"/>
  <c r="H32" i="8"/>
  <c r="G32" i="8"/>
  <c r="F32" i="8"/>
  <c r="E32" i="8"/>
  <c r="H13" i="8"/>
  <c r="G13" i="8"/>
  <c r="K25" i="8" l="1"/>
  <c r="G25" i="8"/>
  <c r="K9" i="6"/>
  <c r="K8" i="6" s="1"/>
  <c r="L10" i="9"/>
  <c r="L9" i="9" s="1"/>
  <c r="C11" i="1" s="1"/>
  <c r="I25" i="8"/>
  <c r="E25" i="8"/>
  <c r="L20" i="8"/>
  <c r="H25" i="8"/>
  <c r="F25" i="8"/>
  <c r="J25" i="8"/>
  <c r="L29" i="8"/>
  <c r="F16" i="8"/>
  <c r="F14" i="8" s="1"/>
  <c r="J16" i="8"/>
  <c r="J14" i="8" s="1"/>
  <c r="G16" i="8"/>
  <c r="G14" i="8" s="1"/>
  <c r="K16" i="8"/>
  <c r="K14" i="8" s="1"/>
  <c r="H16" i="8"/>
  <c r="H14" i="8" s="1"/>
  <c r="L17" i="8"/>
  <c r="L26" i="8"/>
  <c r="I16" i="8"/>
  <c r="I14" i="8" s="1"/>
  <c r="E16" i="8"/>
  <c r="E14" i="8" s="1"/>
  <c r="B37" i="8"/>
  <c r="C5" i="8"/>
  <c r="C4" i="8"/>
  <c r="C3" i="8"/>
  <c r="C2" i="8"/>
  <c r="F37" i="7"/>
  <c r="H28" i="7"/>
  <c r="G28" i="7"/>
  <c r="E28" i="7"/>
  <c r="H18" i="7"/>
  <c r="H10" i="7"/>
  <c r="G18" i="7"/>
  <c r="G10" i="7"/>
  <c r="C110" i="7"/>
  <c r="D109" i="7"/>
  <c r="B39" i="7"/>
  <c r="E18" i="7"/>
  <c r="E10" i="7"/>
  <c r="C5" i="7"/>
  <c r="C4" i="7"/>
  <c r="C109" i="7" s="1"/>
  <c r="C3" i="7"/>
  <c r="C2" i="7"/>
  <c r="E21" i="6"/>
  <c r="E9" i="6"/>
  <c r="B44" i="6"/>
  <c r="C5" i="6"/>
  <c r="C4" i="6"/>
  <c r="C3" i="6"/>
  <c r="C2" i="6"/>
  <c r="L25" i="8" l="1"/>
  <c r="L23" i="8" s="1"/>
  <c r="L16" i="8"/>
  <c r="E8" i="6"/>
  <c r="F41" i="6" s="1"/>
  <c r="F34" i="6"/>
  <c r="F42" i="6"/>
  <c r="L14" i="8"/>
  <c r="E9" i="7"/>
  <c r="G9" i="6"/>
  <c r="G8" i="6" s="1"/>
  <c r="G21" i="6"/>
  <c r="F38" i="6" l="1"/>
  <c r="F33" i="6"/>
  <c r="F32" i="6"/>
  <c r="F37" i="6"/>
  <c r="F39" i="6"/>
  <c r="F31" i="6"/>
  <c r="F36" i="6"/>
  <c r="F40" i="6"/>
  <c r="F35" i="6"/>
  <c r="H42" i="6"/>
  <c r="H37" i="6"/>
  <c r="H33" i="6"/>
  <c r="H34" i="6"/>
  <c r="H39" i="6"/>
  <c r="H41" i="6"/>
  <c r="H35" i="6"/>
  <c r="H40" i="6"/>
  <c r="H36" i="6"/>
  <c r="H32" i="6"/>
  <c r="H31" i="6"/>
  <c r="H38" i="6"/>
  <c r="F28" i="6"/>
  <c r="F24" i="6"/>
  <c r="F27" i="6"/>
  <c r="F23" i="6"/>
  <c r="F29" i="6"/>
  <c r="F21" i="6"/>
  <c r="F30" i="6"/>
  <c r="F26" i="6"/>
  <c r="F22" i="6"/>
  <c r="F25" i="6"/>
  <c r="F20" i="6"/>
  <c r="F16" i="6"/>
  <c r="F12" i="6"/>
  <c r="F11" i="6"/>
  <c r="F13" i="6"/>
  <c r="F19" i="6"/>
  <c r="F15" i="6"/>
  <c r="F18" i="6"/>
  <c r="F14" i="6"/>
  <c r="F17" i="6"/>
  <c r="F10" i="6"/>
  <c r="F9" i="6"/>
  <c r="H30" i="6" l="1"/>
  <c r="H26" i="6"/>
  <c r="H22" i="6"/>
  <c r="H18" i="6"/>
  <c r="H14" i="6"/>
  <c r="H10" i="6"/>
  <c r="H27" i="6"/>
  <c r="H19" i="6"/>
  <c r="H11" i="6"/>
  <c r="H29" i="6"/>
  <c r="H25" i="6"/>
  <c r="H21" i="6"/>
  <c r="H17" i="6"/>
  <c r="H13" i="6"/>
  <c r="H23" i="6"/>
  <c r="H15" i="6"/>
  <c r="H28" i="6"/>
  <c r="H24" i="6"/>
  <c r="H20" i="6"/>
  <c r="H16" i="6"/>
  <c r="H12" i="6"/>
  <c r="H9" i="6"/>
  <c r="I9" i="6"/>
  <c r="I21" i="6"/>
  <c r="I8" i="6" l="1"/>
  <c r="J42" i="6" s="1"/>
  <c r="J38" i="6"/>
  <c r="J33" i="6"/>
  <c r="J31" i="6"/>
  <c r="G5" i="7"/>
  <c r="E5" i="7"/>
  <c r="J8" i="6"/>
  <c r="F8" i="6"/>
  <c r="J30" i="6"/>
  <c r="J22" i="6"/>
  <c r="J18" i="6"/>
  <c r="J14" i="6"/>
  <c r="J11" i="6"/>
  <c r="J29" i="6"/>
  <c r="J25" i="6"/>
  <c r="J17" i="6"/>
  <c r="J13" i="6"/>
  <c r="J28" i="6"/>
  <c r="J20" i="6"/>
  <c r="J16" i="6"/>
  <c r="J12" i="6"/>
  <c r="J19" i="6"/>
  <c r="J15" i="6"/>
  <c r="J10" i="6"/>
  <c r="J9" i="6"/>
  <c r="J27" i="6" l="1"/>
  <c r="J24" i="6"/>
  <c r="J21" i="6"/>
  <c r="J23" i="6"/>
  <c r="J26" i="6"/>
  <c r="H8" i="6"/>
  <c r="J36" i="6"/>
  <c r="J34" i="6"/>
  <c r="J40" i="6"/>
  <c r="J41" i="6"/>
  <c r="J37" i="6"/>
  <c r="J32" i="6"/>
  <c r="J35" i="6"/>
  <c r="J39" i="6"/>
  <c r="D11" i="1"/>
  <c r="E11" i="1"/>
  <c r="D5" i="1"/>
  <c r="D10" i="1"/>
  <c r="D9" i="1"/>
  <c r="L3" i="1"/>
  <c r="L2" i="1"/>
  <c r="G4" i="1" l="1"/>
  <c r="E4" i="1" s="1"/>
  <c r="M39" i="1" l="1"/>
  <c r="G193" i="1" l="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A51" i="2" l="1"/>
  <c r="A52" i="2"/>
  <c r="A53" i="2"/>
  <c r="A54" i="2"/>
  <c r="A55" i="2"/>
  <c r="K4" i="1"/>
  <c r="G10" i="1"/>
  <c r="G9" i="1"/>
  <c r="H26" i="1"/>
  <c r="H7" i="1" s="1"/>
  <c r="D7" i="1" l="1"/>
  <c r="G113" i="1"/>
  <c r="H75" i="1" s="1"/>
  <c r="H9" i="1" s="1"/>
  <c r="H39" i="1"/>
  <c r="K59" i="1"/>
  <c r="K57" i="1"/>
  <c r="K56" i="1"/>
  <c r="K55" i="1"/>
  <c r="K54" i="1"/>
  <c r="K52" i="1"/>
  <c r="K51" i="1"/>
  <c r="K50" i="1"/>
  <c r="K49" i="1"/>
  <c r="K48" i="1"/>
  <c r="K47" i="1"/>
  <c r="K46" i="1"/>
  <c r="K45" i="1"/>
  <c r="K44" i="1"/>
  <c r="K43" i="1"/>
  <c r="K42" i="1"/>
  <c r="K41" i="1"/>
  <c r="K38" i="1"/>
  <c r="K37" i="1"/>
  <c r="K36" i="1"/>
  <c r="K35" i="1"/>
  <c r="K34" i="1"/>
  <c r="K33" i="1"/>
  <c r="K32" i="1"/>
  <c r="K31" i="1"/>
  <c r="K30" i="1"/>
  <c r="K29" i="1"/>
  <c r="K28" i="1"/>
  <c r="K21" i="1"/>
  <c r="K20" i="1" s="1"/>
  <c r="K19" i="1" s="1"/>
  <c r="H23" i="1"/>
  <c r="K23" i="1" s="1"/>
  <c r="G109" i="1"/>
  <c r="G108" i="1"/>
  <c r="G107" i="1"/>
  <c r="G106" i="1"/>
  <c r="G105" i="1"/>
  <c r="G104" i="1"/>
  <c r="G103" i="1"/>
  <c r="G102" i="1"/>
  <c r="G101" i="1"/>
  <c r="G100" i="1"/>
  <c r="G99" i="1"/>
  <c r="G98" i="1"/>
  <c r="G97" i="1"/>
  <c r="G96" i="1"/>
  <c r="G95" i="1"/>
  <c r="G94" i="1"/>
  <c r="G93" i="1"/>
  <c r="G92" i="1"/>
  <c r="G91" i="1"/>
  <c r="G90" i="1"/>
  <c r="G89" i="1"/>
  <c r="G88" i="1"/>
  <c r="G87" i="1"/>
  <c r="G86" i="1"/>
  <c r="G85" i="1"/>
  <c r="K39" i="1" l="1"/>
  <c r="K66" i="1"/>
  <c r="K53" i="1"/>
  <c r="C44" i="7"/>
  <c r="C49" i="6"/>
  <c r="C42" i="8"/>
  <c r="C43" i="7"/>
  <c r="C48" i="6"/>
  <c r="C41" i="8"/>
  <c r="K76" i="1"/>
  <c r="K63" i="1"/>
  <c r="K60" i="1"/>
  <c r="K64" i="1"/>
  <c r="K61" i="1"/>
  <c r="K65" i="1"/>
  <c r="K62" i="1"/>
  <c r="H24" i="1"/>
  <c r="K24" i="1" s="1"/>
  <c r="H25" i="1"/>
  <c r="K25" i="1" s="1"/>
  <c r="G84" i="1"/>
  <c r="H67" i="1" s="1"/>
  <c r="H8" i="1" s="1"/>
  <c r="K58" i="1" l="1"/>
  <c r="K77" i="1"/>
  <c r="K78" i="1" s="1"/>
  <c r="K68" i="1"/>
  <c r="K79" i="1" l="1"/>
  <c r="K80" i="1" s="1"/>
  <c r="K69" i="1"/>
  <c r="K70" i="1" s="1"/>
  <c r="K75" i="1" l="1"/>
  <c r="K71" i="1"/>
  <c r="K72" i="1" s="1"/>
  <c r="K73" i="1" s="1"/>
  <c r="K74" i="1" l="1"/>
  <c r="K67" i="1" s="1"/>
  <c r="J10" i="1" s="1"/>
  <c r="D199" i="1" s="1"/>
  <c r="G7" i="6" l="1"/>
  <c r="L10" i="1" l="1"/>
</calcChain>
</file>

<file path=xl/comments1.xml><?xml version="1.0" encoding="utf-8"?>
<comments xmlns="http://schemas.openxmlformats.org/spreadsheetml/2006/main">
  <authors>
    <author>Francisco Lara Garrido</author>
  </authors>
  <commentList>
    <comment ref="L14" authorId="0" shapeId="0">
      <text>
        <r>
          <rPr>
            <sz val="9"/>
            <color indexed="81"/>
            <rFont val="Tahoma"/>
            <family val="2"/>
          </rPr>
          <t>Este dato se traslada a al criterio CS1 de la autobaremación</t>
        </r>
      </text>
    </comment>
  </commentList>
</comments>
</file>

<file path=xl/sharedStrings.xml><?xml version="1.0" encoding="utf-8"?>
<sst xmlns="http://schemas.openxmlformats.org/spreadsheetml/2006/main" count="1359" uniqueCount="678">
  <si>
    <t>Física</t>
  </si>
  <si>
    <t>Tipo Persona</t>
  </si>
  <si>
    <t>Jurídica</t>
  </si>
  <si>
    <t>Promotor:</t>
  </si>
  <si>
    <t>Proyecto:</t>
  </si>
  <si>
    <t>Municipios</t>
  </si>
  <si>
    <t>ALCALA LA REAL</t>
  </si>
  <si>
    <t>ALCAUDETE</t>
  </si>
  <si>
    <t>CASTILLO DE LOCUBIN</t>
  </si>
  <si>
    <t>FRAILES</t>
  </si>
  <si>
    <t>JAMILENA</t>
  </si>
  <si>
    <t>MARTOS</t>
  </si>
  <si>
    <t>TORREDELCAMPO</t>
  </si>
  <si>
    <t>COMARCA</t>
  </si>
  <si>
    <t>Municipio:</t>
  </si>
  <si>
    <t>COD.</t>
  </si>
  <si>
    <t>GRUPO INTERVENCIONES</t>
  </si>
  <si>
    <t>BENEFICIARIOS</t>
  </si>
  <si>
    <t>TIPO DE PROYECTO</t>
  </si>
  <si>
    <t>Productivo</t>
  </si>
  <si>
    <t>No productivo</t>
  </si>
  <si>
    <t>Tipo Promotor</t>
  </si>
  <si>
    <t>GDR</t>
  </si>
  <si>
    <t>General</t>
  </si>
  <si>
    <t/>
  </si>
  <si>
    <t xml:space="preserve"> </t>
  </si>
  <si>
    <t>ACTUACIÓN PARA EL FORTALECIMIENTO Y ANIMACIÓN DEL TEJIDO ASOCIATIVO COMARCAL</t>
  </si>
  <si>
    <t>ACTUACIÓN PARA LA VERTEBRACIÓN EMPRESARIAL Y LABORAL, LA FORMACIÓN ORIENTADA AL EMPLEO Y LA INTEGRACIÓN SOCIAL</t>
  </si>
  <si>
    <t>PROGRAMA DE INTERVENCIÓN PARA LA ADECUACIÓN Y FOMENTO DE LOS RECURSOS PÚBLICOS MUNICIPALES</t>
  </si>
  <si>
    <t>PLAN DE MEJORA DE LA CALIDAD LUMÍNICA DE LOS CIELOS NOCTURNOS DE LA COMARCA</t>
  </si>
  <si>
    <t>PLAN INTEGRAL DE APOYO AL TEJIDO PRODUCTIVO A TRAVÉS DE EMPRESAS QUE FAVOREZCAN EL EMPLEO COMARCAL</t>
  </si>
  <si>
    <t>Linea 1</t>
  </si>
  <si>
    <t>Linea 2</t>
  </si>
  <si>
    <t>Linea 3</t>
  </si>
  <si>
    <t>Linea 4</t>
  </si>
  <si>
    <t>Linea 5</t>
  </si>
  <si>
    <t>Asociaciones</t>
  </si>
  <si>
    <t>Ayuntamientos</t>
  </si>
  <si>
    <t>% Ayda Maxima</t>
  </si>
  <si>
    <t>Periodo elegible para puntuar: Desde la Solicitud de Ayuda hasta la Solicitud de Pago.</t>
  </si>
  <si>
    <t>Periodo elegible para puntuar: Hasta la Solicitud de Pago.</t>
  </si>
  <si>
    <t>Código</t>
  </si>
  <si>
    <t>CRITERIO/Subcriterio</t>
  </si>
  <si>
    <t>Forma Objetiva de Valoración</t>
  </si>
  <si>
    <t>Puntos máx.</t>
  </si>
  <si>
    <t>Naturaleza</t>
  </si>
  <si>
    <t>LOCALIZACIÓN DEL PROYECTO</t>
  </si>
  <si>
    <t>PROYECTO LOCALIZADO EN LA ZONA GEOGRÁFICA 1</t>
  </si>
  <si>
    <t>En este caso se asigna la puntuación menor.</t>
  </si>
  <si>
    <t>Excluyente</t>
  </si>
  <si>
    <t>PROYECTO LOCALIZADO EN LA ZONA GEOGRÁFICA 2</t>
  </si>
  <si>
    <t>En este caso se asigna la puntuación intermedia.</t>
  </si>
  <si>
    <t>PROYECTO LOCALIZADO EN LA ZONA GEOGRÁFICA 3</t>
  </si>
  <si>
    <t>En este caso se asigna la puntuación mayor.</t>
  </si>
  <si>
    <t>CONTRIBUCION A OBJETIVOS TRANSVERSALES DE ECOCONDICIONALIDAD: MEDIO AMBIENTE Y CAMBIO CLIMÁTICO</t>
  </si>
  <si>
    <t>Periodo elegible para puntuar: Se detalla en cada Subcriterio.</t>
  </si>
  <si>
    <t>INCORPORACIÓN DE RECURSOS QUE PROMUEVAN EL AHORRO HÍDRICO</t>
  </si>
  <si>
    <t xml:space="preserve">Periodo elegible para puntuar: Desde la Solicitud de Ayuda hasta la Solicitud de Pago. En el desarrollo del proyecto. </t>
  </si>
  <si>
    <t>EXISTENCIA DE RECURSOS QUE PROMUEVEN EL AHORRO HÍDRICO</t>
  </si>
  <si>
    <t xml:space="preserve">Periodo elegible para puntuar: Debe existir antes de la Solicitud de Ayuda. En las instalaciones de la entidad promotora. </t>
  </si>
  <si>
    <t>INCORPORACIÓN DE RECURSOS QUE PROMUEVAN EL AHORRO ENERGÉTICO</t>
  </si>
  <si>
    <t>EXISTENCIA DE RECURSOS QUE PROMUEVEN EL AHORRO ENERGÉTICO</t>
  </si>
  <si>
    <t>FORMACIÓN MEDIOAMBIENTAL EN LOS ÚLTIMOS CINCO AÑOS</t>
  </si>
  <si>
    <t>Periodo elegible para puntuar: Computa hasta el momento de la solicitud de pago. Previa o en el desarrollo del proyecto.</t>
  </si>
  <si>
    <t>ACCIONES ENCAMINADAS A LA MEJORA Y CONSERVACIÓN DE SUELOS Y OTROS ELEMENTOS NATURALES</t>
  </si>
  <si>
    <t>DESARROLLO DE LOS CANALES CORTOS DE COMERCIALIZACIÓN</t>
  </si>
  <si>
    <t xml:space="preserve">Periodo elegible para puntuar: Desde la Solicitud de Ayuda hasta la Solicitud de Pago. En el desarrollo del Proyecto. </t>
  </si>
  <si>
    <t>INSTALACIÓN DE FUENTES DE ENERGÍA RENOVABLE</t>
  </si>
  <si>
    <t>USO DE FUENTES DE ENERGÍA RENOVABLE</t>
  </si>
  <si>
    <t>Periodo elegible para puntuar: Debe existir antes de la Solicitud de Ayuda. En las instalaciones de la entidad promotora.</t>
  </si>
  <si>
    <t>INSTALACIÓN DE SISTEMAS DE RECICLAJE O REUTILIZACIÓN DE RESIDUOS</t>
  </si>
  <si>
    <t>Periodo elegible para puntuar: Desde la Solicitud de Ayuda hasta la Solicitud de Pago. En el desarrollo del proyecto.</t>
  </si>
  <si>
    <t>USO DE SISTEMAS DE RECICLAJE O REUTILIZACIÓN DE RESIDUOS</t>
  </si>
  <si>
    <t>CONTRIBUCION A O.TRANSVERSALES DE SOCIOCONDICIONALIDAD: IGUALDAD HOMBRES-MUJERES Y PARTICIPACIÓN JUVENIL</t>
  </si>
  <si>
    <t>PROYECTO PROMOVIDO POR PARTE DE MUJERES</t>
  </si>
  <si>
    <t>PROYECTO PROMOVIDO MAYORITARIAMENTE POR PARTE DE MUJERES</t>
  </si>
  <si>
    <t>PROYECTO PROMOVIDO POR PARTE DE JÓVENES</t>
  </si>
  <si>
    <t>PROYECTO PROMOVIDO MAYORITARIAMENTE POR PARTE DE JÓVENES</t>
  </si>
  <si>
    <t>PARTICIPACIÓN DE MUJERES EN LOS ÓRGANOS DE DECISIÓN</t>
  </si>
  <si>
    <t>PARTICIPACIÓN MAYORITARIA DE MUJERES EN LOS ÓRGANOS DE DECISIÓN</t>
  </si>
  <si>
    <t>PARTICIPACIÓN DE JÓVENES EN LOS ÓRGANOS DE DECISIÓN</t>
  </si>
  <si>
    <t>PARTICIPACIÓN MAYORITARIA DE JÓVENES EN LOS ÓRGANOS DE DECISIÓN</t>
  </si>
  <si>
    <t>EXISTENCIA O DESARROLLO DE ESPACIOS Y/O ACTUACIONES QUE FACILITAN LA CONCILIACIÓN EN EL CENTRO DE TRABAJO</t>
  </si>
  <si>
    <t>Periodo elegible para puntuar: Existen ya antes de la solicitud de ayuda o se van a incorporar antes de la solicitud de pago.</t>
  </si>
  <si>
    <t>CONVENIOS DE PRÁCTICAS PARA JÓVENES ESTUDIANTES</t>
  </si>
  <si>
    <t>Periodo elegible para puntuar: Existen ya antes de la solicitud de ayuda o se van a formalizar antes de la solicitud de pago.</t>
  </si>
  <si>
    <t>PLANES DE IGUALDAD</t>
  </si>
  <si>
    <t>Periodo elegible para puntuar: Existen ya antes de la solicitud de ayuda o se van a desarrollar antes de la solicitud de pago.</t>
  </si>
  <si>
    <t>FORMACIÓN EN RELACIÓN A LA IGUALDAD ENTRE HOMBRES Y MUJERES</t>
  </si>
  <si>
    <t>Periodo elegible para puntuar: Existe ya antes de la solicitud de ayuda o se van a recibir la formación antes de la solicitud de pago.</t>
  </si>
  <si>
    <t>GRADO DE PARTICIPACION Y COOPERACIÓN DE QUIEN PROMUEVE EL PROYECTO</t>
  </si>
  <si>
    <t>PARTICIPACIÓN EN ASOCIACIONES O CUALQUIER OTRAS ESTRUCTURAS DE COOPERACIÓN VERTICAL U HORIZONTAL</t>
  </si>
  <si>
    <t>En este caso se asigna la maxima puntuación.</t>
  </si>
  <si>
    <t>PARTICIPACIÓN EN ASOCIACIONES O CUALQUIER OTRAS ESTRUCTURAS DE COOPERACIÓN VERTICAL U HORIZONTAL CON DOMICILIO EN LA COMARCA</t>
  </si>
  <si>
    <t>PARTICIPACIÓN EN ASOCIACIONES O CUALQUIER OTRAS ESTRUCTURAS ENTRE CUYOS OBJETIVOS PRINCIPALES SE ENCUENTRE ALGUNO DE LOS OBJETIVOS TRANSVERSALES</t>
  </si>
  <si>
    <t>PARTICIPACIÓN EN ACCIONES Y/O ACTIVIDADES DE COOPERACIÓN HORIZONTAL-VERTICAL</t>
  </si>
  <si>
    <t>ACCESO Y CALIDAD DE LOS SERVICIOS DE PROXIMIDAD</t>
  </si>
  <si>
    <t xml:space="preserve">CREACIÓN DE NUEVOS SERVICIOS DE PROXIMIDAD </t>
  </si>
  <si>
    <t>MEJORA DE SERVICIOS DE PROXIMIDAD RELACIONADOS CON LA MEJORA DE LOS SERVICIOS MEDIOAMBIENTALES</t>
  </si>
  <si>
    <t>MEJORA DE SERVICIOS DE PROXIMIDAD RELACIONADOS CON LA MEJORA DE CONCILIACIÓN PARA HOMBRES Y MUJERES</t>
  </si>
  <si>
    <t>MEJORA DE SERVICIOS DE PROXIMIDAD QUE PROVOQUE UNA MAYOR OFERTA DE OCIO JUVENIL</t>
  </si>
  <si>
    <t>MEJORA DE SERVICIOS DE PROXIMIDAD DIRIGIDOS A LAS PERSONAS MAYORES</t>
  </si>
  <si>
    <t>MEJORA DE SERVICIOS DE PROXIMIDAD DIRIGIDOS A PERSONAS CON DISCAPACIDAD</t>
  </si>
  <si>
    <t>MEJORA DE SERVICIOS DE PROXIMIDAD DIRIGIDOS A PERSONAS EN RIESGO DE EXCLUSIÓN SOCIAL</t>
  </si>
  <si>
    <t>MEJORA DE OTROS SERVICIOS DE PROXIMIDAD DIRIGIDOS A PERSONAS NO INCLUIDAS EN LOS COLECTIVOS ANTERIORES</t>
  </si>
  <si>
    <t>En este caso se asigna la menor puntuación.</t>
  </si>
  <si>
    <t>GRADO DE INNOVACIÓN DEL PROYECTO</t>
  </si>
  <si>
    <t>INCORPORACIÓN DE AL MENOS 7 ELEMENTOS INNOVADORES SOCIALES</t>
  </si>
  <si>
    <t>Si se argumenta la existencia de ese nº de elementos innovadores de forma conveniente se le asigna esta puntuación.</t>
  </si>
  <si>
    <t>INCORPORACIÓN DE AL MENOS 6 ELEMENTOS INNOVADORES SOCIALES</t>
  </si>
  <si>
    <t xml:space="preserve">Si se argumenta la existencia de ese nº de elementos innovadores de forma conveniente se le asigna esta puntuación. </t>
  </si>
  <si>
    <t>INCORPORACIÓN DE AL MENOS 5 ELEMENTOS INNOVADORES SOCIALES</t>
  </si>
  <si>
    <t>INCORPORACIÓN DE AL MENOS 4 ELEMENTOS INNOVADORES SOCIALES</t>
  </si>
  <si>
    <t>INCORPORACIÓN DE AL MENOS 3 ELEMENTOS INNOVADORES SOCIALES</t>
  </si>
  <si>
    <t>INCORPORACIÓN DE AL MENOS 2 ELEMENTOS INNOVADORES SOCIALES</t>
  </si>
  <si>
    <t>INCORPORACIÓN DE AL MENOS 1 ELEMENTO INNOVADOR SOCIAL</t>
  </si>
  <si>
    <t>NUMERO DE NECESIDADES QUE CUBRE DE LA ESTRATEGIA</t>
  </si>
  <si>
    <t>JUSTIFICACIÓN DE AL MENOS 5 NECESIDADES PRIORITARIAS IDENTIFICADAS EN LA EDL SIERRA SUR DE JAÉN</t>
  </si>
  <si>
    <t>Si se justifica que el proyecto responde a ese nº de necesidades de forma conveniente se le asigna esta puntuación.</t>
  </si>
  <si>
    <t>JUSTIFICACIÓN DE AL MENOS 4 NECESIDADES PRIORITARIAS IDENTIFICADAS EN LA EDL SIERRA SUR DE JAÉN</t>
  </si>
  <si>
    <t>JUSTIFICACIÓN DE AL MENOS 3 NECESIDADES PRIORITARIAS IDENTIFICADAS EN LA EDL SIERRA SUR DE JAÉN</t>
  </si>
  <si>
    <t>JUSTIFICACIÓN DE AL MENOS 2 NECESIDADES PRIORITARIAS IDENTIFICADAS EN LA EDL SIERRA SUR DE JAÉN</t>
  </si>
  <si>
    <t>JUSTIFICACIÓN DE AL MENOS 1 NECESIDAD PRIORITARIAS IDENTIFICADAS EN LA EDL SIERRA SUR DE JAÉN</t>
  </si>
  <si>
    <t>ANEXO A: TABLAS DE ELEMENTOS INNOVADORES</t>
  </si>
  <si>
    <t>CÓDIGO</t>
  </si>
  <si>
    <t>SI/NO</t>
  </si>
  <si>
    <t>AUMENTAR EFICIENCIA O RAPIDEZ DEL APROVISIONAMIENTO Y/O DEL SUMINISTRO DE INPUTS</t>
  </si>
  <si>
    <t>INTENSIFICAR LA TRANSFERENCIA DE CONOCIMIENTO CON OTRAS ORGANIZACIONES</t>
  </si>
  <si>
    <t>REDUCIR EL IMPACTO AMBIENTAL O MEJORAR LA SANIDAD Y LA SEGURIDAD</t>
  </si>
  <si>
    <t>Fecha</t>
  </si>
  <si>
    <t>Tipo Empresa:</t>
  </si>
  <si>
    <t>Total Inversión</t>
  </si>
  <si>
    <t>Si/No</t>
  </si>
  <si>
    <t>No</t>
  </si>
  <si>
    <t>Si</t>
  </si>
  <si>
    <t>Puntos</t>
  </si>
  <si>
    <t>TOTAL</t>
  </si>
  <si>
    <t>Zona</t>
  </si>
  <si>
    <t>ID</t>
  </si>
  <si>
    <t>Zona Geográfica</t>
  </si>
  <si>
    <t>Criterio</t>
  </si>
  <si>
    <t>Observacion</t>
  </si>
  <si>
    <t>Subcriterio</t>
  </si>
  <si>
    <t>Valor</t>
  </si>
  <si>
    <t>Innovacion</t>
  </si>
  <si>
    <t>Cantidad</t>
  </si>
  <si>
    <t>En,</t>
  </si>
  <si>
    <t>Fdo.</t>
  </si>
  <si>
    <t>TABLA DE NECESIDADES ORDENADAS SEGÚN RESULTADOS ENCUESTA DE PRIORIZACION</t>
  </si>
  <si>
    <t>Apoyo a la creación, ampliación y modernización de pequeñas y medianas empresas (pymes) que consoliden y refuercen el tejido industrial comarcal.</t>
  </si>
  <si>
    <t>N.1</t>
  </si>
  <si>
    <t>Mejora de la comercialización del aceite de oliva, con especial atención al aove (aceite oliva virgen extra).</t>
  </si>
  <si>
    <t>N.2</t>
  </si>
  <si>
    <t>Mejora de la calidad del empleo, dotándolo de estabilidad y reduciendo temporalidad.</t>
  </si>
  <si>
    <t>N.3</t>
  </si>
  <si>
    <t>Mejora de la oferta de servicios, impulsando la implantación de nuevas empresas, la diversificación de las existentes, y la promoción de los nuevos yacimientos de empleo.</t>
  </si>
  <si>
    <t>N.4</t>
  </si>
  <si>
    <t>Diversificación de la actividad empresarial e industrial de la comarca, favoreciendo la instalación de empresas en municipios de menor población con mayor dependencia del sector agrícola, ganadero y agroalimentario, contribuyendo a la erradicación de la economía sumergida, la competencia desleal y la excesiva dependencia de los subsidios.</t>
  </si>
  <si>
    <t>N.5</t>
  </si>
  <si>
    <t>Diversificación de la producción agrícola con la introducción de cultivos alternativos que reduzcan la excesiva dependencia del monocultivo del olivar.</t>
  </si>
  <si>
    <t>N.6</t>
  </si>
  <si>
    <t>Dotación de infraestructuras y equipamientos industriales de calidad.</t>
  </si>
  <si>
    <t>N.7</t>
  </si>
  <si>
    <t>Fomento de proyectos de I+D+I (innovación, desarrollo e investigación), apoyados en los centros tecnológicos existentes, promoviendo ejes industriales en torno a sectores de actividad con potencialidad confirmada como la industria del plástico.</t>
  </si>
  <si>
    <t>N.8</t>
  </si>
  <si>
    <t>Apoyo a proyectos promovidos en todos los sectores de actividad, que garanticen la productividad supeditada a la generación de empleo estable y de calidad.</t>
  </si>
  <si>
    <t>N.9</t>
  </si>
  <si>
    <t>Desarrollo e implantación de las energías renovables: biomasa, solar, eólica e hidroeléctrica, promoviendo su utilización por las empresas, de cara a la reducción de emisiones de gases a la atmósfera y a la lucha contra el cambio climático.</t>
  </si>
  <si>
    <t>N.10</t>
  </si>
  <si>
    <t xml:space="preserve">Promoción de la agricultura ecológica e incorporación de mayor valor añadido a los productos agroalimentarios locales. </t>
  </si>
  <si>
    <t>N.11</t>
  </si>
  <si>
    <t xml:space="preserve">Fomento de actividades empresariales y actuaciones que favorezcan la sostenibilidad y la biodiversidad: industria asociada al reciclaje de residuos, depuración de aguas residuales, empresas relacionadas con las energías renovables, ligadas a reserva astronómica Starlight, gestión de vertederos incontrolados, aprovechamientos forestales. </t>
  </si>
  <si>
    <t>N.12</t>
  </si>
  <si>
    <t>Mejora del empleo, con especial atención a la población joven, a través del apoyo al autoempleo y a fórmulas de cooperativismo y asociacionismo mercantil.</t>
  </si>
  <si>
    <t>N.13</t>
  </si>
  <si>
    <t>Diversificación turística incorporando diferenciación, autenticidad,  y potenciando segmentos emergentes como el Astroturismo y el Oleoturismo.</t>
  </si>
  <si>
    <t>N.14</t>
  </si>
  <si>
    <t xml:space="preserve">Mejora del acceso a recursos e incentivos para empresas, instituciones y organizaciones sin ánimo de lucro, facilitando su tramitación administrativa.  </t>
  </si>
  <si>
    <t>N.15</t>
  </si>
  <si>
    <t>Divulgación y promoción mediática de los recursos y productos turísticos existentes.</t>
  </si>
  <si>
    <t>N.16</t>
  </si>
  <si>
    <t xml:space="preserve">Concienciación del empresariado acerca de la importancia de los recursos humanos como parte fundamental en la productividad de la empresa. </t>
  </si>
  <si>
    <t>N.17</t>
  </si>
  <si>
    <t>Fomento de la cultura emprendedora entre las mujeres, a través de la promoción y el efecto demostrativo de experiencias de éxito llevadas a cabo por mujeres.</t>
  </si>
  <si>
    <t>N.18</t>
  </si>
  <si>
    <t>Fortalecimiento de las infraestructuras y los espacios públicos con equipamiento adecuado y de calidad.</t>
  </si>
  <si>
    <t>N.19</t>
  </si>
  <si>
    <t>Mejora de la accesibilidad a los recursos y servicios básicos, y apoyo de iniciativas cuyo objeto sea el cuidado y atención de personas con dependencia</t>
  </si>
  <si>
    <t>N.20</t>
  </si>
  <si>
    <t>Fomento de una mayor participación e implicación social de la población, especialmente de la población joven.</t>
  </si>
  <si>
    <t>N.21</t>
  </si>
  <si>
    <t xml:space="preserve">Mejora de las infraestructuras medioambientales, en especial las de tratamiento de aguas y de residuos. </t>
  </si>
  <si>
    <t>N.22</t>
  </si>
  <si>
    <t>Desarrollo de la competitividad turística aumentando la insuficiente capacidad hostelera.</t>
  </si>
  <si>
    <t>N.23</t>
  </si>
  <si>
    <t>Fomento de la inserción laboral de personas pertenecientes a colectivos con especiales dificultades de incorporación al mercado laboral.</t>
  </si>
  <si>
    <t>N.24</t>
  </si>
  <si>
    <t>Mejora del acceso a la financiación ajena, en particular a nuevos emprendedores y jóvenes.</t>
  </si>
  <si>
    <t>N.25</t>
  </si>
  <si>
    <t>Fomento del turismo de naturaleza, de termalismo y balnearios, monumental y cultural, y turismo activo, incluyendo la señalización del recurso.</t>
  </si>
  <si>
    <t>N.26</t>
  </si>
  <si>
    <t xml:space="preserve">Mejora de la coordinación institucional público-privada, fomentando la transparencia global. </t>
  </si>
  <si>
    <t>N.27</t>
  </si>
  <si>
    <t>Mejora de la empleabilidad de la población joven, apoyando programas de asesoramiento y orientación para la búsqueda de empleo y para el autoempleo.</t>
  </si>
  <si>
    <t>N.28</t>
  </si>
  <si>
    <t xml:space="preserve">Apoyo a las iniciativas de emprendimiento de jóvenes, proporcionando asesoramiento para la puesta en marcha y financiación de sus proyectos y aplicando la discriminación positiva en su baremación.  </t>
  </si>
  <si>
    <t>N.29</t>
  </si>
  <si>
    <t>Freno al despoblamiento de las zonas rurales,  mejorando el retorno de población emigrante.</t>
  </si>
  <si>
    <t>N.30</t>
  </si>
  <si>
    <t>Promoción de la creación de una denominación de origen de aceite oliva comarcal que aporte un plus al producto y ofrezca una mejor comercialización.</t>
  </si>
  <si>
    <t>N.31</t>
  </si>
  <si>
    <t>Fomento de un asesoramiento eficiente para iniciativas de personas emprendedoras en el sector servicios, en particular las promovidas por jóvenes y mujeres.</t>
  </si>
  <si>
    <t>N.32</t>
  </si>
  <si>
    <t>Implantación de buenas prácticas agrícolas y ganaderas, que garanticen una renta agraria mínima para los agricultores y ganaderos, favoreciendo su fijación al medio rural, ayudando a la explotación sostenible de su actividad y a la conservación del medioambiente.</t>
  </si>
  <si>
    <t>N.33</t>
  </si>
  <si>
    <t>Mejora de la deficiente estructura interna de las empresas industriales.</t>
  </si>
  <si>
    <t>N.34</t>
  </si>
  <si>
    <t>Mejora de la formación y cualificación de la población de la comarca en diferentes ámbitos de conocimiento: empleabilidad, cultura emprendedora, cualificación empresarial y laboral y sensibilización-dinamización de la población.</t>
  </si>
  <si>
    <t>N.35</t>
  </si>
  <si>
    <t>Mejora del posicionamiento del comercio local y de otros servicios locales frente a la gran distribución (grandes superficies, comercio global,..).</t>
  </si>
  <si>
    <t>N.36</t>
  </si>
  <si>
    <t>Aumento de la inversión en actuaciones sobre el patrimonio monumental, histórico, artístico y cultural de la comarca que mejore la calidad del destino turístico.</t>
  </si>
  <si>
    <t>N.37</t>
  </si>
  <si>
    <t>Programación de actividades culturales, deportivas y medioambientales diseñadas teniendo en cuenta de manera específica las expectativas y los intereses de la población joven, de manera que se promueva su participación.</t>
  </si>
  <si>
    <t>N.38</t>
  </si>
  <si>
    <t xml:space="preserve">Impulso de la coordinación institucional efectiva, de cara al mejor aprovechamiento de los recursos disponibles. </t>
  </si>
  <si>
    <t>N.39</t>
  </si>
  <si>
    <t xml:space="preserve">Mejora de la integración cooperativa agrícola y ganadera que permita una dimensión adecuada para conseguir mayor rentabilidad, autonomía e independencia frente a terceros. </t>
  </si>
  <si>
    <t>N.40</t>
  </si>
  <si>
    <t>Mejora de la competitividad de las explotaciones agrícolas y ganaderas.</t>
  </si>
  <si>
    <t>N.41</t>
  </si>
  <si>
    <t>Atención de la demanda creciente no cubierta de productos agroalimentarios autóctonos de calidad certificada a nivel nacional e internacional.</t>
  </si>
  <si>
    <t>N.42</t>
  </si>
  <si>
    <t>Impulso de las infraestructuras y los servicios de información y comunicación, así como de su accesibilidad, de cara a corregir la brecha digital.</t>
  </si>
  <si>
    <t>N.43</t>
  </si>
  <si>
    <t>Implantación de la administración electrónica en la prestación de los servicios públicos, favoreciendo la simplificación de los trámites administrativos.</t>
  </si>
  <si>
    <t>N.44</t>
  </si>
  <si>
    <t>Asesoramiento para la búsqueda de empleo y fomento de las políticas activas de empleo en el medio rural.</t>
  </si>
  <si>
    <t>N.45</t>
  </si>
  <si>
    <t xml:space="preserve">Sensibilización y educación ambiental en todas sus vertientes: gestión sostenible de los recursos, reducción de la contaminación lumínica de los cielos nocturnos, descenso del consumo energético, impulso del reciclaje de residuos industriales y urbanos.  </t>
  </si>
  <si>
    <t>N.46</t>
  </si>
  <si>
    <t>Fomento de la participación sociopolítica de la mujer y su presencia en los niveles de la toma de decisiones, propiciando una composición paritaria en los órganos de representación y decisión, e incorporando la perspectiva de género en la actuación de todas las instituciones.</t>
  </si>
  <si>
    <t>N.47</t>
  </si>
  <si>
    <t>Fomento de programas de asesoramiento y orientación para la búsqueda de empleo dirigidos a mujeres.</t>
  </si>
  <si>
    <t>N.48</t>
  </si>
  <si>
    <t xml:space="preserve">Apoyo a las iniciativas que favorezcan la conciliación. </t>
  </si>
  <si>
    <t>N.49</t>
  </si>
  <si>
    <t xml:space="preserve">Formación y cualificación especializadas, adaptadas a las necesidades del mercado laboral de la comarca (impartición privada de certificaciones oficiales de profesionalidad, postgrados más accesibles, etc.). </t>
  </si>
  <si>
    <t>N.50</t>
  </si>
  <si>
    <t>Implantación de sistemas de eficiencia energética que contribuyan a la lucha contra el cambio climático y favorezcan la preservación de la biodiversidad.</t>
  </si>
  <si>
    <t>N.51</t>
  </si>
  <si>
    <t xml:space="preserve">Consolidación de la gestión territorial en base a la filosofía leader que fomentan las asociaciones para el desarrollo rural como referentes del crecimiento socioeconómico sostenible, dotando los programas con recursos equilibrados acorde a las funciones conferidas. </t>
  </si>
  <si>
    <t>N.52</t>
  </si>
  <si>
    <t xml:space="preserve">Apoyo a emprendedoras en el desarrollo de sus proyectos, proporcionando financiación y asesoramiento para su puesta en marcha, aplicando la discriminación positiva en su baremación, y contribuyendo a reducir la emigración de las mujeres jóvenes cualificadas que facilite su permanencia en la comarca. </t>
  </si>
  <si>
    <t>N.53</t>
  </si>
  <si>
    <t>Creación y consolidación de un tejido asociativo fuerte y participativo que favorezca una mayor presencia de todos los sectores de la población en la vida social de la comarca e impulse el voluntariado.</t>
  </si>
  <si>
    <t>N.54</t>
  </si>
  <si>
    <t xml:space="preserve">Avance hacia la accesibilidad integral como valor indispensable de nuestro turismo. </t>
  </si>
  <si>
    <t>N.55</t>
  </si>
  <si>
    <t>Fomento de la identidad comarcal de la población, huyendo de localismos y favoreciendo proyectos y actividades integrales que beneficien al conjunto de la comarca.</t>
  </si>
  <si>
    <t>N.56</t>
  </si>
  <si>
    <t xml:space="preserve">Fomento de la cultura emprendedora entre la población joven, a través de la promoción y el efecto demostrativo de experiencias de éxito llevadas a cabo por jóvenes de la cultura emprendedora en los jóvenes. </t>
  </si>
  <si>
    <t>N.57</t>
  </si>
  <si>
    <t>Fomento de la gestión económica sostenible de los recursos naturales que genere complementos económicos preservando el medioambiente.</t>
  </si>
  <si>
    <t>N.58</t>
  </si>
  <si>
    <t xml:space="preserve">Sensibilización de la población joven para la eliminación de comportamientos y estereotipos sexistas, apoyando iniciativas dirigidas a la comunidad educativa. </t>
  </si>
  <si>
    <t>N.59</t>
  </si>
  <si>
    <t>Apoyo a las iniciativas que contribuyan al relevo generacional en las asociaciones de mujeres, a la participación de mujeres jóvenes y a la lucha contra la asunción propia de estereotipos de género.</t>
  </si>
  <si>
    <t>N.60</t>
  </si>
  <si>
    <t xml:space="preserve">Dotación de lugares de encuentro para la población joven y fomento de iniciativas que favorezcan el desarrollo de habilidades sociales, la educación en valores y los hábitos saludables a través del ocio. </t>
  </si>
  <si>
    <t>N.61</t>
  </si>
  <si>
    <t>Visibilización del papel de la mujer agrícola y ganadera: concienciación sobre su escaso reconocimiento social, divulgación de su aportación clave en las explotaciones, eliminación de micromachismos y de la excesiva dependencia conyugal muy marcada en el sector.</t>
  </si>
  <si>
    <t>N.62</t>
  </si>
  <si>
    <t>Fomento de la participación de la población joven en la escena social y política comarcal, impulsando la creación de consejos municipales de juventud y fomentando la presencia de jóvenes en los órganos de dirección de instituciones y entidades.</t>
  </si>
  <si>
    <t>N.63</t>
  </si>
  <si>
    <t>Mejora tecnológica del comercio local y otros servicios locales (comercio electrónico, redes sociales, dispositivos móviles…).</t>
  </si>
  <si>
    <t>N.64</t>
  </si>
  <si>
    <t>Implantación de mecanismos que contribuyan a la eficiencia y a la transparencia en los procesos administrativos.</t>
  </si>
  <si>
    <t>N.65</t>
  </si>
  <si>
    <t xml:space="preserve">Promoción del asociacionismo del sector turístico. </t>
  </si>
  <si>
    <t>N.66</t>
  </si>
  <si>
    <t>Búsqueda de una calidad homogénea en los servicios ofertados, con atención post-venta competente, y la consecución de la satisfacción plena del cliente.</t>
  </si>
  <si>
    <t>N.67</t>
  </si>
  <si>
    <t>Fomento de prácticas para sensibilización y mejora del control en relación a los productores e intermediarios sin legalizar.</t>
  </si>
  <si>
    <t>N.68</t>
  </si>
  <si>
    <t>Fomento de la primera instalación de agricultores y ganaderos garantizando el relevo generacional.</t>
  </si>
  <si>
    <t>N.69</t>
  </si>
  <si>
    <t>Planificación específica atendiendo la dualidad de la agricultura comarcal: zona de montaña con baja productividad por orografía y excesiva parcelación de la tierra frente a campiña con explotaciones más intensivas y rentables.</t>
  </si>
  <si>
    <t>N.70</t>
  </si>
  <si>
    <t>Implantación de mecanismos que garanticen el acceso y las condiciones laborales de las mujeres en condiciones de igualdad, apoyando iniciativas que favorezcan la conciliación.</t>
  </si>
  <si>
    <t>N.71</t>
  </si>
  <si>
    <t>Impulso del asociacionismo juvenil y la incorporación en las asociaciones de contenidos relevantes, útiles y de interés, que promuevan la participación de la población joven.</t>
  </si>
  <si>
    <t>N.72</t>
  </si>
  <si>
    <t xml:space="preserve">Declaración de parque natural protegido u otra figura de protección para la sierra sur de Jaén que garantice la permanencia de su biodiversidad y su patrimonio natural. </t>
  </si>
  <si>
    <t>N.73</t>
  </si>
  <si>
    <t>Impulso del asociacionismo empresarial.</t>
  </si>
  <si>
    <t>N.74</t>
  </si>
  <si>
    <t>Diseño e implantación de un plan de igualdad comarcal.</t>
  </si>
  <si>
    <t>N.75</t>
  </si>
  <si>
    <t>Constitución de una federación comarcal de mujeres que de voz a sus aspiraciones a todos los niveles y en todos los organismos e instituciones, promoviendo la creación de una escuela comarcal de género que contribuya a la Visibilización del papel de la mujer.</t>
  </si>
  <si>
    <t>N.76</t>
  </si>
  <si>
    <t>Dotación de instalaciones y equipamientos para organizaciones y asociaciones, especialmente las que promuevan la igualdad de género y las juveniles, facilitando su gestión interna, promocionando su actividad social y mejorando el servicio prestado a las personas usuarias y garantizando el acceso a las nuevas tecnologías de comunicación e información digital.</t>
  </si>
  <si>
    <t>N.77</t>
  </si>
  <si>
    <t>Mayor inversión en la prevención de la violencia de género y en la eliminación de la tolerancia social ante este fenómeno, con especial atención a las actuaciones dirigidas a mujeres jóvenes.</t>
  </si>
  <si>
    <t>N.78</t>
  </si>
  <si>
    <t>Dinamización de la participación social contribuyendo al asociacionismo de cualquier naturaleza, a la sensibilización de la población para la adopción de hábitos saludables y al reconocimiento por parte de la misma de los recursos comarcales.</t>
  </si>
  <si>
    <t>N.79</t>
  </si>
  <si>
    <t>Desarrollo de campañas de sensibilización y acciones formativas en: coeducación, eliminación de estereotipos sexistas, liderazgo y autoestima para mujeres, transversalidad de género. Capacitación de las mujeres para el uso de nuevas tecnologías y entornos digitales.</t>
  </si>
  <si>
    <t>N.80</t>
  </si>
  <si>
    <t>ANEXO B: TABLA DE NECESIDADES PRIORIZADAS</t>
  </si>
  <si>
    <t>Necesidad</t>
  </si>
  <si>
    <t>Firma</t>
  </si>
  <si>
    <t>Puntuación &lt; 25</t>
  </si>
  <si>
    <t>No indica necesidades</t>
  </si>
  <si>
    <t>Linea Ayuda:</t>
  </si>
  <si>
    <t>Nueva Empresa:</t>
  </si>
  <si>
    <t>VERDADERO/FALSO</t>
  </si>
  <si>
    <t>Alertas</t>
  </si>
  <si>
    <t>LOS VILLARES</t>
  </si>
  <si>
    <t>Filtros</t>
  </si>
  <si>
    <t>Memoria; Acta de no inicio; Doc. Gráfica de la ubicación.</t>
  </si>
  <si>
    <t xml:space="preserve">Acta de no inicio; Doc. Gráfica de la ubicación. </t>
  </si>
  <si>
    <t>Declaración Expresa Responsable de No Inicio de la acción formativa (curso, jornada, taller,etc.)</t>
  </si>
  <si>
    <t>Memoria; Documentación acreditativa de pertenencia a la Organización o Entidad a la que está asociada.</t>
  </si>
  <si>
    <t>Documento justificativo de ubicación del domicilio social de la entidad a la que está asociada.</t>
  </si>
  <si>
    <t>Documentación acreditativa de pertenencia a la Organización o Entidad a la que está asociada; Estatutos o Escrituras de Constitución.</t>
  </si>
  <si>
    <t>Documentación justificativa de la participación en las acciones en cuestión.</t>
  </si>
  <si>
    <t>Memoria; Acta de no inicio; Doc. Gráfica de la ubicación; Informe justificativo de la consideración de servicio de proximidad.</t>
  </si>
  <si>
    <t>Informe justificativo del impacto en la población juvenil.</t>
  </si>
  <si>
    <t>Informe justificativo del impacto en las personas mayores.</t>
  </si>
  <si>
    <t>Informe justificativo del impacto en las personas con discapacidad.</t>
  </si>
  <si>
    <t xml:space="preserve"> Informe justificativo del impacto en las personas con riesgo de exclusión social.</t>
  </si>
  <si>
    <t>Informe justificativo del impacto en las personas pertenecientes al colectivo concreto.</t>
  </si>
  <si>
    <t>Memoria; Tabla de elementos innovadores descrita en el apartado 5.3 del epígrafe 5 de la EDL; Informe justificativo de los elementos innovadores valorados.</t>
  </si>
  <si>
    <t>Memoria; Tabla de Necesidades Prioritarias descrita en el apartado 5.1 del epígrafe 5 de la EDL; informe justificativo de las necesidades prioritarias valoradas.</t>
  </si>
  <si>
    <t>Complementarios</t>
  </si>
  <si>
    <t>Excluyente.</t>
  </si>
  <si>
    <t>Representante:</t>
  </si>
  <si>
    <t>Cada elemento innovador indicado ha de ser justificado en la memoria que acompaña a la solicitud. (Indicar "Si"  minimo 1 vez)</t>
  </si>
  <si>
    <t>Cada necesidad indicado ha de ser justificada en la memoria que acompaña a la solicitud.  (Indicar "Si"  minimo 1 vez)</t>
  </si>
  <si>
    <t>Acta Final de Ejecución; Doc. gráfica de la inversión; Facturas,  justificantes de pago y apuntes contables.</t>
  </si>
  <si>
    <t>Convenio de Colaboración; Certificación Centro Docente acreditativo de la acogida real de estudiantes; Informe Vida Laboral de la entidad promotora (Código Cuenta Cotización).</t>
  </si>
  <si>
    <t>Plan de Igualdad.</t>
  </si>
  <si>
    <t xml:space="preserve">Certificado y/o Titulo acreditativo de realización del curso de igualdad emitido por la Institución o Entidad organizadora. </t>
  </si>
  <si>
    <t>Acta Final de Ejecución; Doc. gráfica de la inversión; Alta Censal; Licencia de Actividad; Facturas,  justificantes de pago y apuntes contables.</t>
  </si>
  <si>
    <t>Documentación acreditativa de pertenencia a la Organización o Entidad a la que está asociada.</t>
  </si>
  <si>
    <t>Documentación justificativa de la participación en en las acciones en cuestión.</t>
  </si>
  <si>
    <t>Acta Final de Ejecución; Doc. gráfica de la inversión</t>
  </si>
  <si>
    <t>No fomenta la igualdad H/M</t>
  </si>
  <si>
    <t>No contribuye a la lucha contra el cambio climático</t>
  </si>
  <si>
    <t>No crea empleo</t>
  </si>
  <si>
    <t>No hay innovación</t>
  </si>
  <si>
    <t xml:space="preserve">Los empleos a considerar son en términos UTA-Unidad de Trabajo Anual (considera un empleo creado si este es a tiempo completo durante todo el año). </t>
  </si>
  <si>
    <t>No cumple Ratio 90.000€  Inversion/UTA</t>
  </si>
  <si>
    <t>Cada elemento indicado deberá ser justificado en la memoria que acompaña a la solicitud. (Indicar "Si"  minimo 1 vez)</t>
  </si>
  <si>
    <t>Limites caracteres proyecto</t>
  </si>
  <si>
    <t>Advertencia</t>
  </si>
  <si>
    <t>Texto  muy breve</t>
  </si>
  <si>
    <t>Texto muy extenso</t>
  </si>
  <si>
    <t>Municipio no seleccionado</t>
  </si>
  <si>
    <t>Fechas Convocatoria</t>
  </si>
  <si>
    <t>Fecha fuera de convocatoria</t>
  </si>
  <si>
    <t>El tipo de promotor no esta incluido en esta linea de ayuda</t>
  </si>
  <si>
    <t>Tipo Promotor:</t>
  </si>
  <si>
    <t>Seleccione la linea de ayuda</t>
  </si>
  <si>
    <t>Nº Expte.:</t>
  </si>
  <si>
    <t>Seleccione un valor</t>
  </si>
  <si>
    <t>Inversión Subvencionable</t>
  </si>
  <si>
    <t>Introduzca importe inversión</t>
  </si>
  <si>
    <t>Compruebe el importe de la inversión</t>
  </si>
  <si>
    <t>VALDEPEÑAS DE JAÉN</t>
  </si>
  <si>
    <t>FUENSANTA DE MARTOS</t>
  </si>
  <si>
    <t xml:space="preserve">OBSERVACIONES: </t>
  </si>
  <si>
    <t>Completar balance</t>
  </si>
  <si>
    <t>Revisar Resultados</t>
  </si>
  <si>
    <t>INVERSIONES</t>
  </si>
  <si>
    <t>A)  INVERSIONES MATERIALES</t>
  </si>
  <si>
    <t>Terrenos y bienes naturales</t>
  </si>
  <si>
    <t>Instalaciones Técnicas</t>
  </si>
  <si>
    <t>Maquinaria</t>
  </si>
  <si>
    <t>Utillaje</t>
  </si>
  <si>
    <t>Mobiliario</t>
  </si>
  <si>
    <t>Elementos para proceso de información</t>
  </si>
  <si>
    <t>Elementos de transportes</t>
  </si>
  <si>
    <t>Investigacion</t>
  </si>
  <si>
    <t>Desarrollo</t>
  </si>
  <si>
    <t>Concesiones administrativas</t>
  </si>
  <si>
    <t>Propiedad Industrial</t>
  </si>
  <si>
    <t>Derechos de traspaso</t>
  </si>
  <si>
    <t>Aplicaciones informaticas</t>
  </si>
  <si>
    <t>Suma</t>
  </si>
  <si>
    <t>inversion</t>
  </si>
  <si>
    <t>Material</t>
  </si>
  <si>
    <t>Intangible</t>
  </si>
  <si>
    <t>…</t>
  </si>
  <si>
    <t>B) INMOVILIZACIONES INMATERIALES</t>
  </si>
  <si>
    <t>TOTAL INVERSION</t>
  </si>
  <si>
    <t>TOTAL FINANCIACION</t>
  </si>
  <si>
    <t>A)  FINANCIACION PROPIA</t>
  </si>
  <si>
    <t>Capital propio</t>
  </si>
  <si>
    <t>Emision de acciones</t>
  </si>
  <si>
    <t>Reservas</t>
  </si>
  <si>
    <t>Remanentes de ejercicios</t>
  </si>
  <si>
    <t>B) FINANCIACION AJENA</t>
  </si>
  <si>
    <t>Prestamos y creditos a corto plazo</t>
  </si>
  <si>
    <t>Renting</t>
  </si>
  <si>
    <t>Leasing</t>
  </si>
  <si>
    <t>Factoring</t>
  </si>
  <si>
    <t>Importe</t>
  </si>
  <si>
    <t>Tasa Interes</t>
  </si>
  <si>
    <t>Periodo Amortizacion</t>
  </si>
  <si>
    <t>Financiacio</t>
  </si>
  <si>
    <t>C) OTRAS FUENTES DE FINANCIACION</t>
  </si>
  <si>
    <t>Ayudas reintegrables</t>
  </si>
  <si>
    <t>Prestamos familares</t>
  </si>
  <si>
    <t>Otras</t>
  </si>
  <si>
    <t>Periodos amortizacion</t>
  </si>
  <si>
    <t>Mes</t>
  </si>
  <si>
    <t>Año</t>
  </si>
  <si>
    <t>Carencia</t>
  </si>
  <si>
    <t>FUENTE DE FINANCIACION DE LA INVERSION</t>
  </si>
  <si>
    <t>A)  CREACION DE EMPLEO</t>
  </si>
  <si>
    <t>Cuenta propia</t>
  </si>
  <si>
    <t>Cuenta ajena</t>
  </si>
  <si>
    <t>B) MANTENIMIENTO DE EMPLEO</t>
  </si>
  <si>
    <t>C) MEJORA DE EMPLEO</t>
  </si>
  <si>
    <t>Total</t>
  </si>
  <si>
    <t>Hombres</t>
  </si>
  <si>
    <t>Mujeres</t>
  </si>
  <si>
    <t>Personas Discapacitadas</t>
  </si>
  <si>
    <t>En Riesgo de Exclusion</t>
  </si>
  <si>
    <t>&gt; de 35 Años</t>
  </si>
  <si>
    <t>Residentes en la Comarca</t>
  </si>
  <si>
    <t>EMPLEOS CREADOS Y MANTENIDOS</t>
  </si>
  <si>
    <t>&lt;35 años</t>
  </si>
  <si>
    <t>Jornada Completa</t>
  </si>
  <si>
    <t>Fijos</t>
  </si>
  <si>
    <t>Eventuales</t>
  </si>
  <si>
    <t>Contratos mejorados</t>
  </si>
  <si>
    <t>D) CONSOLIDACION DE EMPLEO</t>
  </si>
  <si>
    <t>Contratos consolidados</t>
  </si>
  <si>
    <t>Empleo</t>
  </si>
  <si>
    <t>Cada unidad por tanto es un trabajador, a jornada completa trabajando durante todo el año.</t>
  </si>
  <si>
    <t>Para trabajadores con contratos a tiempo parcial o eventuales, se ha de tener en cuenta el numero de horas de la jornada laboral y el numero de días o meses trabajados durante el año.</t>
  </si>
  <si>
    <t>Los calculos que figuran en esta hoja estan sujetos a revisión por el GDR para comprobar su veracidad, posibles modificaciones y/o errores.</t>
  </si>
  <si>
    <t>Tramites en Solicitud de Ayuda. Documentacion Justificativa a aportar en Tramite de Audiencia</t>
  </si>
  <si>
    <t>Tramites y Documentacion a aportar en Solicitud Pago</t>
  </si>
  <si>
    <t>Prestamos y creditos a largo plazo</t>
  </si>
  <si>
    <t>Nueva Empresa (Balances previsionales)</t>
  </si>
  <si>
    <t>La Inversion y Financiación no coinciden</t>
  </si>
  <si>
    <r>
      <t>Se incluye a continuación, las Tablas de</t>
    </r>
    <r>
      <rPr>
        <sz val="11"/>
        <color rgb="FF000000"/>
        <rFont val="Calibri"/>
        <family val="2"/>
        <scheme val="minor"/>
      </rPr>
      <t xml:space="preserve"> Elementos Innovadores descritos en el apartado 5.3.3 del epígrafe 5 de la EDL Sierra Sur de Jaén.</t>
    </r>
  </si>
  <si>
    <r>
      <t>Se incluye a continuación, la Batería de 80 Necesidades Priorizadas expuestas</t>
    </r>
    <r>
      <rPr>
        <sz val="10"/>
        <color rgb="FF000000"/>
        <rFont val="Calibri"/>
        <family val="2"/>
        <scheme val="minor"/>
      </rPr>
      <t xml:space="preserve"> en el apartado 5.1.3 del epígrafe 5 de la EDL Sierra Sur de Jaén.</t>
    </r>
  </si>
  <si>
    <t>Financiacion</t>
  </si>
  <si>
    <t>Efectos comerciales a pagar a Largo/Plazo</t>
  </si>
  <si>
    <t>CS22</t>
  </si>
  <si>
    <t>CS22.1</t>
  </si>
  <si>
    <t>CS22.2</t>
  </si>
  <si>
    <t>CS22.3</t>
  </si>
  <si>
    <t>CS22.4</t>
  </si>
  <si>
    <t>CS22.5</t>
  </si>
  <si>
    <t>CS21</t>
  </si>
  <si>
    <t>CS21.1</t>
  </si>
  <si>
    <t>CS21.2</t>
  </si>
  <si>
    <t>CS21.3</t>
  </si>
  <si>
    <t>CS21.4</t>
  </si>
  <si>
    <t>CS21.5</t>
  </si>
  <si>
    <t>CS21.6</t>
  </si>
  <si>
    <t>CS21.7</t>
  </si>
  <si>
    <t>CS20</t>
  </si>
  <si>
    <t>CS20.1</t>
  </si>
  <si>
    <t>CS20.2</t>
  </si>
  <si>
    <t>CS20.3</t>
  </si>
  <si>
    <t>CS20.4</t>
  </si>
  <si>
    <t>CS20.5</t>
  </si>
  <si>
    <t>CS20.6</t>
  </si>
  <si>
    <t>CS20.7</t>
  </si>
  <si>
    <t>CS20.8</t>
  </si>
  <si>
    <t>CS19</t>
  </si>
  <si>
    <t>CS19.1</t>
  </si>
  <si>
    <t>CS19.2</t>
  </si>
  <si>
    <t>CS19.3</t>
  </si>
  <si>
    <t>CS19.4</t>
  </si>
  <si>
    <t>CS18.1</t>
  </si>
  <si>
    <t>CS18.2</t>
  </si>
  <si>
    <t>CS18.3</t>
  </si>
  <si>
    <t>CS18.4</t>
  </si>
  <si>
    <t>CS18.5</t>
  </si>
  <si>
    <t>CS18.6</t>
  </si>
  <si>
    <t>CS18.7</t>
  </si>
  <si>
    <t>CS18.8</t>
  </si>
  <si>
    <t>CS18.9</t>
  </si>
  <si>
    <t>CS18.10</t>
  </si>
  <si>
    <t>CS18.11</t>
  </si>
  <si>
    <t>CS18.12</t>
  </si>
  <si>
    <t>CS16</t>
  </si>
  <si>
    <t>CS16.1</t>
  </si>
  <si>
    <t>CS16.2</t>
  </si>
  <si>
    <t>CS16.3</t>
  </si>
  <si>
    <t>IMPACTO DE LA INICIATIVA EN MÁS DE 1 MUNICIPIO</t>
  </si>
  <si>
    <t>No Productivo</t>
  </si>
  <si>
    <t>EL PROYECTO INCIDE EN MÁS DE UN MUNICIPIO DE LA COMARCA SIERRA SUR DE JAÉN</t>
  </si>
  <si>
    <t>EL PROYECTO AFECTA A TODA LA POBLACIÓN DEL MUNICIPIO DONDE SE DESARROLLA</t>
  </si>
  <si>
    <t>EL PROYECTO BENEFICIA SOLO A PARTE DE LA POBLACION DEL MUNICIPIO DONDE SE DEARROLLA</t>
  </si>
  <si>
    <t>CS15</t>
  </si>
  <si>
    <t>CS15.1</t>
  </si>
  <si>
    <t>CS15.2</t>
  </si>
  <si>
    <t>CS15.3</t>
  </si>
  <si>
    <t>CS17</t>
  </si>
  <si>
    <t>CS17.1</t>
  </si>
  <si>
    <t>CS17.2</t>
  </si>
  <si>
    <t>CS17.3</t>
  </si>
  <si>
    <t>CS17.4</t>
  </si>
  <si>
    <t>CS17.5</t>
  </si>
  <si>
    <t>CS17.6</t>
  </si>
  <si>
    <t>CS17.7</t>
  </si>
  <si>
    <t>CS17.8</t>
  </si>
  <si>
    <t>CS17.9</t>
  </si>
  <si>
    <t>CS17.10</t>
  </si>
  <si>
    <t>CS17.11</t>
  </si>
  <si>
    <t>CS18</t>
  </si>
  <si>
    <t>CS14</t>
  </si>
  <si>
    <t>CAPACIDAD DE PREFINANCIACIÓN</t>
  </si>
  <si>
    <t>Periodo Elegible para puntuar: Hasta el momento de la Solicitud de Pago.</t>
  </si>
  <si>
    <t>CS14.1</t>
  </si>
  <si>
    <t xml:space="preserve">PROYECTOS PROMOVIDOS POR AYUNTAMIENTOS </t>
  </si>
  <si>
    <t xml:space="preserve">El Promotor es Ayuntamiento. </t>
  </si>
  <si>
    <t>CS14.2</t>
  </si>
  <si>
    <t>PROYECTOS NO PROMOVIDOS POR AYUNTAMIENTOS</t>
  </si>
  <si>
    <t>El promotor debe garantizar fehacientemente la disponibilidad de prefinanciación, por un periodo de tiempo que cubra al menos hasta el momento en que cobre la subvención.</t>
  </si>
  <si>
    <t>CS14.3</t>
  </si>
  <si>
    <t xml:space="preserve">RESTO DE PROYECTOS </t>
  </si>
  <si>
    <t>El promotor NO es un Ayuntamiento y NO pueda garantizar fehacientemente la disponibilidad de prefinanciación.</t>
  </si>
  <si>
    <t>Memoria; Declaración Bancaria de Solvencia, o cualquier otra Documentación extendida por personas públicas o privadas que acredite la disponibilidad de la financiación necesaria para cubrir el 100% de la inversión.</t>
  </si>
  <si>
    <t xml:space="preserve">Memoria; Acta de no inicio; Doc. Gráfica de la ubicación; Declaración Expresa Responsable de No Inicio para inversiones en activos no duraderos (promoción, estudios, investigación, formación, eventos, etc.) </t>
  </si>
  <si>
    <t>Acta Final de Ejecución; Doc. gráfica de la inversión; Acta de visita durante la ejecución de inversiones en activos no duraderos (promoción, estudios, investigación, formación, eventos, etc.); Doc. gráfica proy. ; Memoria, Programa de Contenidos, Titulo,y otra doc. justificativa de la acción formativa; Material promocional y/o divulgativo y/o Estudios producidos con motivo del proyecto.</t>
  </si>
  <si>
    <t xml:space="preserve">Memoria; Acta de no inicio; Doc. Gráfica de la ubicación; Declaración Expresa Responsable de No Inicio para  inversiones en activos no duraderos (promoción, estudios, investigación, formación, eventos, etc.) </t>
  </si>
  <si>
    <t>Acta Final de Ejecución; Doc. gráfica de la inversión; Acta de visita durante la ejecución de  inversiones en activos no duraderos (promoción, estudios, investigación, formación, eventos, etc.); Doc. gráfica proy.; Memoria, Programa de Contenidos, Titulo, Libro de firmas y otra doc. justificativa de la acción formativa; Material promocional y/o divulgativo y/o Estudios producidos con motivo del proyecto.</t>
  </si>
  <si>
    <t xml:space="preserve"> Certificado de la empresa suministradora justificativo del ahorro de agua o Certificado de Institución de Certific. Oficial o Informe de Consultor Independiente que acredite.</t>
  </si>
  <si>
    <t xml:space="preserve"> Certificado de la empresa suministradora justificativo del ahorro de energía o Certificado de Institución de Certific. Oficial o Informe de Consultor Independiente que acredite.</t>
  </si>
  <si>
    <t xml:space="preserve">Declaración Expresa Responsable de No Inicio de la actuación no duradera (curso, jornada, promoción, estudio, investigación, etc.). </t>
  </si>
  <si>
    <t xml:space="preserve">Declaración Expresa Responsable de No Inicio para  inversiones en activos no duraderos (promoción, estudios, investigación etc.) </t>
  </si>
  <si>
    <t>Memoria; Certificación de Composición y Cargos del Órgano de Decisión de la entidad sin animo de lucro y de las Admones. Públicas.</t>
  </si>
  <si>
    <t>Certificado de la empresa suministradora justificativo del consumo de energía renovable o Certificado de Institución de Certific. Oficial o Informe de Consultor Independiente que acredite.</t>
  </si>
  <si>
    <t>Certificado de la empresa suministradora justificativo de la contribución al reciclaje o Certificado de Institución de Certific. Oficial o Informe de Consultor Independiente que acredite.</t>
  </si>
  <si>
    <t xml:space="preserve">Certificado de la empresa suministradora justificativo del ahorro de agua o Certificado de Institución de Certific. Oficial o Informe de Consultor Independiente que acredite; </t>
  </si>
  <si>
    <t xml:space="preserve">Certificado de la empresa suministradora justificativo del ahorro energético o Certificado de Institución de Certific. Oficial o Informe de Consultor Independiente que acredite; </t>
  </si>
  <si>
    <t xml:space="preserve">Acta de visita durante la celebración de la acción formativa;Memoria, Programa de Contenidos, Titulo, Certificado, Libro de Firmas, Material editado con motivo del curso; </t>
  </si>
  <si>
    <t>Material promocional, divulgativo y/o de investigación producido con motivo del proyecto;</t>
  </si>
  <si>
    <t>Certificado de la empresa suministradora justificativo del consumo de energía renovable o Certificado de Institución de Certific. Oficial o Informe de Consultor Independiente que acredite;</t>
  </si>
  <si>
    <t>Certificado de la empresa suministradora justificativo de la contribución al reciclaje o reutilización o Certificado de Institución de Certific. Oficial o Informe de Consultor Independiente que acredite;</t>
  </si>
  <si>
    <t>Arrendamientos y cánones</t>
  </si>
  <si>
    <t>Reperaciones y Conservación</t>
  </si>
  <si>
    <t>Servicios profesionales independientes</t>
  </si>
  <si>
    <t>Prima de seguro</t>
  </si>
  <si>
    <t>Servicios bancarios y similares</t>
  </si>
  <si>
    <t>Publicidad, propaganda y relaciones públicas</t>
  </si>
  <si>
    <t>Suministros</t>
  </si>
  <si>
    <t>Tasas y Licencias</t>
  </si>
  <si>
    <t>Sueldos brutos</t>
  </si>
  <si>
    <t>C) PRESUPUESTO DE GASTOS (Fijos y Variables)</t>
  </si>
  <si>
    <t>Construcciones</t>
  </si>
  <si>
    <t>AIS1</t>
  </si>
  <si>
    <t>AIS2</t>
  </si>
  <si>
    <t>AIS3</t>
  </si>
  <si>
    <t>AIS4</t>
  </si>
  <si>
    <t>AIS5</t>
  </si>
  <si>
    <t>AIS6</t>
  </si>
  <si>
    <t>AIS7</t>
  </si>
  <si>
    <t>AIS8</t>
  </si>
  <si>
    <t>AIS9</t>
  </si>
  <si>
    <t>AIS10</t>
  </si>
  <si>
    <t>AIS11</t>
  </si>
  <si>
    <t>AIS12</t>
  </si>
  <si>
    <t>AIS13</t>
  </si>
  <si>
    <t>AIS14</t>
  </si>
  <si>
    <t>AIS15</t>
  </si>
  <si>
    <t>AIS16</t>
  </si>
  <si>
    <t>AIS17</t>
  </si>
  <si>
    <t>AIS18</t>
  </si>
  <si>
    <t>AIS19</t>
  </si>
  <si>
    <t>AIS20</t>
  </si>
  <si>
    <t>AIS21</t>
  </si>
  <si>
    <t>AIS22</t>
  </si>
  <si>
    <t>AIS23</t>
  </si>
  <si>
    <t>AIS24</t>
  </si>
  <si>
    <t>AIS25</t>
  </si>
  <si>
    <t>ABORDAR UN ÁMBITO DE ACTUACIÓN NUEVO</t>
  </si>
  <si>
    <t>EXTENDER EL ÁMBITO DE ACTUACIÓN A NUEVOS COLECTIVOS DE PERSONAS BENEFICIARIAS</t>
  </si>
  <si>
    <t>DISMINUIR LOS COSTES DE DESARROLLO DE LAS ACTUACIONES</t>
  </si>
  <si>
    <t>MEJORAR LA CALIDAD EN EL DESARROLLO DEL OBJETO DE LA ENTIDAD</t>
  </si>
  <si>
    <t>MEJORAR EL DESPLIEGUE DE LA ENTIDAD O/Y EL ACCESO AL OBJETO DE SU ACTIVIDAD</t>
  </si>
  <si>
    <t>MEJORAR EL DESARROLLO DE LOS PROCESOS ASOCIADOS AL DESARROLLO DE LAS ACTUACIONES</t>
  </si>
  <si>
    <t>CAMBIO EN LAS CARACTERÍSTICAS DEL SERVICIO O ACTUACIÓN EN LA QUE SE CONCRETA EL OBJETO</t>
  </si>
  <si>
    <t>CAMBIO EN EL POSICIONAMIENTO CON NUEVAS FÓRMULAS PARA CONECTAR CON EL PÚBLICO OBJETIVO</t>
  </si>
  <si>
    <t>CAMBIO EN LA DIFUSIÓN-DIVULGACIÓN. NUEVOS SOPORTES ,MEJORA IMAGEN, SISTEMAS FIDELIZACIÓN…</t>
  </si>
  <si>
    <t>CAMBIO EN EL LUGAR DE TRABAJO</t>
  </si>
  <si>
    <t>CAMBIO EN LA GESTIÓN DEL CONOCIMIENTO</t>
  </si>
  <si>
    <t>INTRODUCCIÓN DE SISTEMAS DE GESTIÓN</t>
  </si>
  <si>
    <t>VARIACIÓN EN LAS RELACIONES DE PARTENARIADO</t>
  </si>
  <si>
    <t>VARIACIÓN EN LAS FÓRMULAS DE FINANCIACIÓN: PATROCINIO, MECENAZGO, CROWDFUNDING…</t>
  </si>
  <si>
    <t>DESARROLLO DE FÓRMULAS DE COOPERACIÓN</t>
  </si>
  <si>
    <t>INCORPORAR NUEVAS FUNCIONES O FÓRMULAS DE DESARROLLO DE LAS ACTUALES EN LAS ACTUACIONES</t>
  </si>
  <si>
    <t>MEJORAR SISTEMAS DE INFORMACIÓN DE LA ORGANIZACIÓN GRACIAS A LA TECNOLOGÍA DE LA INFORMACIÓN</t>
  </si>
  <si>
    <t>MEJORAR COMUNICACIÓN E INTERACCIÓN EN EL SENO DE LA ORGANIZACIÓN</t>
  </si>
  <si>
    <t>AUMENTAR LA ADAPTABILIDAD A LAS DISTINTAS DEMANDAS DE LAS PERSONAS BENEFICIARIAS</t>
  </si>
  <si>
    <t>ESTABLECER RELACIONES MÁS ESTRECHAS CON LAS PERSONAS BENEFICIARIAS</t>
  </si>
  <si>
    <t xml:space="preserve">MEJORAR LAS CONDICIONES DE TRABAJO </t>
  </si>
  <si>
    <t>CUALQUIER OTRA CIRCUNSTANCIA QUE RESPONDA A CUALQUIER TIPO DE INNOVACIÓN (OBJETO, PROCESO…)</t>
  </si>
  <si>
    <r>
      <t xml:space="preserve">ELEMENTO INNOVADOR QUE INCORPORA EL PROYECTO </t>
    </r>
    <r>
      <rPr>
        <b/>
        <u/>
        <sz val="11"/>
        <color theme="1"/>
        <rFont val="Calibri"/>
        <family val="2"/>
        <scheme val="minor"/>
      </rPr>
      <t>NO PRODUCTIVO</t>
    </r>
  </si>
  <si>
    <t>Subvencion (3)</t>
  </si>
  <si>
    <t xml:space="preserve">Otras Subvenciones </t>
  </si>
  <si>
    <t>Subvencion solicitada</t>
  </si>
  <si>
    <t>Puntuación criterios:</t>
  </si>
  <si>
    <t>Base Imponible</t>
  </si>
  <si>
    <t>% IVA</t>
  </si>
  <si>
    <t>Actuacion</t>
  </si>
  <si>
    <t>Coste Unitario</t>
  </si>
  <si>
    <t>Importe IVA</t>
  </si>
  <si>
    <t>Otras 1 (indicar)</t>
  </si>
  <si>
    <t>Otras 2 (indicar)</t>
  </si>
  <si>
    <t>Otras 3 (indicar)</t>
  </si>
  <si>
    <t>Otros 1 (indicar)</t>
  </si>
  <si>
    <t>Otros 2 (indicar)</t>
  </si>
  <si>
    <t>Otras I. 1 (indicar)</t>
  </si>
  <si>
    <t>Otras I. 2 (indicar)</t>
  </si>
  <si>
    <t>Otras I. 3 (indicar)</t>
  </si>
  <si>
    <t>Partida</t>
  </si>
  <si>
    <t>A)  GASTOS SUBVENCIONABLES</t>
  </si>
  <si>
    <t>C) GASTOS NO SUBVENCIONABLES</t>
  </si>
  <si>
    <t xml:space="preserve">TOTAL </t>
  </si>
  <si>
    <t>IVA SUBVENCIONABLE</t>
  </si>
  <si>
    <t>Moderación Costes</t>
  </si>
  <si>
    <t>Sueldos y Salarios</t>
  </si>
  <si>
    <t>Tarifas Oficiales</t>
  </si>
  <si>
    <t>3 Ofertas/Presupuestos</t>
  </si>
  <si>
    <t>Otros …</t>
  </si>
  <si>
    <t>Informe Justificativo</t>
  </si>
  <si>
    <t>Otras bases de datos</t>
  </si>
  <si>
    <t>Bienes y Equipos 2º Mano</t>
  </si>
  <si>
    <t>Seleccione Partida</t>
  </si>
  <si>
    <t>Seleccione tipo de Moderación</t>
  </si>
  <si>
    <t>Unidades</t>
  </si>
  <si>
    <t>Importe Subvencionable</t>
  </si>
  <si>
    <t>B) GASTOS PROPIOS SUBVENCIONABLES</t>
  </si>
  <si>
    <t>COMPROBACION CON PRESUPUESTO</t>
  </si>
  <si>
    <t>1-La puntuación autobaremada es provisional y en su caso puede ser objeto de revision "a la baja" por el GDR tras las verificaciones oportunas.</t>
  </si>
  <si>
    <t>2-La justificación y argumentacion sobre el cumplimiento de los Criterios Autopuntuados se deben desarrollar en el apartado correspondiente de la Memoria Descriptiva.</t>
  </si>
  <si>
    <t>3-Es muy importante que cumplimente correctamente este apartado, ya que los criterios que no se marquen en el momento de presentación de la Solicitud de Ayuda no podrán ser tenidos en cuenta para la valoración del proyecto.</t>
  </si>
  <si>
    <t>La Inversión y Financiación no coinciden</t>
  </si>
  <si>
    <t>Balance y Cuenta de Resultados Previsionales</t>
  </si>
  <si>
    <t>Balance y Cuenta de Resultados reales</t>
  </si>
  <si>
    <t>Revise datos ejercicio</t>
  </si>
  <si>
    <t>Revise datos previstos</t>
  </si>
  <si>
    <t>Empresa Existente (Balances reales y previstos)</t>
  </si>
  <si>
    <t>GNoSubv</t>
  </si>
  <si>
    <t>Gsubv</t>
  </si>
  <si>
    <t>Gprop</t>
  </si>
  <si>
    <t>Introduzca unidades</t>
  </si>
  <si>
    <t>Introduzca coste unitario</t>
  </si>
  <si>
    <t>Introduzca % IVA</t>
  </si>
  <si>
    <t>FALSO</t>
  </si>
  <si>
    <t>VERDADERO</t>
  </si>
  <si>
    <t>Otra Propia (1) Indicar</t>
  </si>
  <si>
    <t>Otra Propia (2) Indicar</t>
  </si>
  <si>
    <t>Otra Ajena (1) Indicar</t>
  </si>
  <si>
    <t>Otra Ajena (2) Indicar</t>
  </si>
  <si>
    <t>Otra Ajena (3) Indicar</t>
  </si>
  <si>
    <t>Otras …(1) Indicar</t>
  </si>
  <si>
    <t>Otras …(2) Indicar</t>
  </si>
  <si>
    <t>Otras …(3) Indicar</t>
  </si>
  <si>
    <t>Tiempo parcial: Convertir nº horas en UTA</t>
  </si>
  <si>
    <t xml:space="preserve">En el Caso de Ayuntamientos indicar solo el "Empleo Mantenido", expresando el número de personas empleadas fijas en plantilla.  En el apartado de creación de empleo no indicar nada. </t>
  </si>
  <si>
    <r>
      <t xml:space="preserve">AUTOBAREMACION PROYECTOS NO PRODUCTIVOS </t>
    </r>
    <r>
      <rPr>
        <sz val="18"/>
        <color theme="0"/>
        <rFont val="Calibri"/>
        <family val="2"/>
        <scheme val="minor"/>
      </rPr>
      <t>EDL</t>
    </r>
    <r>
      <rPr>
        <b/>
        <sz val="20"/>
        <color theme="0"/>
        <rFont val="Calibri"/>
        <family val="2"/>
        <scheme val="minor"/>
      </rPr>
      <t xml:space="preserve">  </t>
    </r>
  </si>
  <si>
    <t>GDR-JA-07 Ver.1.1 Diciembre 2017</t>
  </si>
  <si>
    <r>
      <t xml:space="preserve">CUADRO PRESUPUESTARIO PROYECTOS NO PRODUCTIVOS </t>
    </r>
    <r>
      <rPr>
        <sz val="18"/>
        <color theme="0"/>
        <rFont val="Calibri"/>
        <family val="2"/>
        <scheme val="minor"/>
      </rPr>
      <t>EDL</t>
    </r>
    <r>
      <rPr>
        <b/>
        <sz val="20"/>
        <color theme="0"/>
        <rFont val="Calibri"/>
        <family val="2"/>
        <scheme val="minor"/>
      </rPr>
      <t xml:space="preserve"> </t>
    </r>
  </si>
  <si>
    <r>
      <t xml:space="preserve">PLAN INVERSION ANUALIZADO PROYECTOS NO PRODUCTIVOS </t>
    </r>
    <r>
      <rPr>
        <sz val="18"/>
        <color theme="0"/>
        <rFont val="Calibri"/>
        <family val="2"/>
        <scheme val="minor"/>
      </rPr>
      <t>EDL</t>
    </r>
    <r>
      <rPr>
        <b/>
        <sz val="20"/>
        <color theme="0"/>
        <rFont val="Calibri"/>
        <family val="2"/>
        <scheme val="minor"/>
      </rPr>
      <t xml:space="preserve"> </t>
    </r>
  </si>
  <si>
    <r>
      <t xml:space="preserve">PLAN FINANCIACION PROYECTOS NO PRODUCTIVOS </t>
    </r>
    <r>
      <rPr>
        <sz val="18"/>
        <color theme="0"/>
        <rFont val="Calibri"/>
        <family val="2"/>
        <scheme val="minor"/>
      </rPr>
      <t>EDL</t>
    </r>
    <r>
      <rPr>
        <b/>
        <sz val="20"/>
        <color theme="0"/>
        <rFont val="Calibri"/>
        <family val="2"/>
        <scheme val="minor"/>
      </rPr>
      <t/>
    </r>
  </si>
  <si>
    <r>
      <t xml:space="preserve">DATOS EMPLEO PROYECTOS NO PRODUCTIVOS </t>
    </r>
    <r>
      <rPr>
        <sz val="18"/>
        <color theme="0"/>
        <rFont val="Calibri"/>
        <family val="2"/>
        <scheme val="minor"/>
      </rPr>
      <t>EDL</t>
    </r>
    <r>
      <rPr>
        <b/>
        <sz val="20"/>
        <color theme="0"/>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</si>
</sst>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 _€_-;\-* #,##0\ _€_-;_-* &quot;-&quot;??\ _€_-;_-@_-"/>
    <numFmt numFmtId="165" formatCode="#,##0.00\ &quot;€&quot;"/>
    <numFmt numFmtId="166" formatCode="[$-F800]dddd\,\ mmmm\ dd\,\ yyyy"/>
    <numFmt numFmtId="167" formatCode="0_ ;\-0\ "/>
  </numFmts>
  <fonts count="67"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0"/>
      <color theme="1"/>
      <name val="NewsGotT"/>
    </font>
    <font>
      <sz val="8"/>
      <color theme="1"/>
      <name val="Calibri"/>
      <family val="2"/>
      <scheme val="minor"/>
    </font>
    <font>
      <sz val="10"/>
      <color theme="1"/>
      <name val="Calibri"/>
      <family val="2"/>
      <scheme val="minor"/>
    </font>
    <font>
      <b/>
      <sz val="10"/>
      <color theme="1"/>
      <name val="Arial"/>
      <family val="2"/>
    </font>
    <font>
      <b/>
      <sz val="10"/>
      <color theme="1"/>
      <name val="Calibri"/>
      <family val="2"/>
      <scheme val="minor"/>
    </font>
    <font>
      <sz val="10"/>
      <color rgb="FF252525"/>
      <name val="NewsGotT"/>
    </font>
    <font>
      <sz val="9"/>
      <color indexed="81"/>
      <name val="Tahoma"/>
      <family val="2"/>
    </font>
    <font>
      <b/>
      <sz val="11"/>
      <color theme="0"/>
      <name val="Calibri"/>
      <family val="2"/>
      <scheme val="minor"/>
    </font>
    <font>
      <sz val="11"/>
      <color rgb="FFFF0000"/>
      <name val="Calibri"/>
      <family val="2"/>
      <scheme val="minor"/>
    </font>
    <font>
      <b/>
      <sz val="11"/>
      <color theme="1"/>
      <name val="Calibri"/>
      <family val="2"/>
      <scheme val="minor"/>
    </font>
    <font>
      <sz val="8"/>
      <color rgb="FFFF0000"/>
      <name val="Calibri"/>
      <family val="2"/>
      <scheme val="minor"/>
    </font>
    <font>
      <b/>
      <sz val="18"/>
      <color theme="0"/>
      <name val="Calibri"/>
      <family val="2"/>
      <scheme val="minor"/>
    </font>
    <font>
      <sz val="18"/>
      <color theme="0"/>
      <name val="Calibri"/>
      <family val="2"/>
      <scheme val="minor"/>
    </font>
    <font>
      <b/>
      <sz val="20"/>
      <color theme="0"/>
      <name val="Calibri"/>
      <family val="2"/>
      <scheme val="minor"/>
    </font>
    <font>
      <sz val="8"/>
      <color theme="0"/>
      <name val="Calibri"/>
      <family val="2"/>
      <scheme val="minor"/>
    </font>
    <font>
      <b/>
      <sz val="10"/>
      <name val="Calibri"/>
      <family val="2"/>
      <scheme val="minor"/>
    </font>
    <font>
      <sz val="10"/>
      <color theme="0"/>
      <name val="Calibri"/>
      <family val="2"/>
      <scheme val="minor"/>
    </font>
    <font>
      <i/>
      <sz val="8"/>
      <name val="Calibri"/>
      <family val="2"/>
      <scheme val="minor"/>
    </font>
    <font>
      <sz val="9"/>
      <color rgb="FFFFFF00"/>
      <name val="Calibri"/>
      <family val="2"/>
      <scheme val="minor"/>
    </font>
    <font>
      <sz val="10"/>
      <color rgb="FFFFFF00"/>
      <name val="Calibri"/>
      <family val="2"/>
      <scheme val="minor"/>
    </font>
    <font>
      <sz val="11"/>
      <color rgb="FFFFFF00"/>
      <name val="Calibri"/>
      <family val="2"/>
      <scheme val="minor"/>
    </font>
    <font>
      <sz val="10"/>
      <color rgb="FF000000"/>
      <name val="Calibri"/>
      <family val="2"/>
      <scheme val="minor"/>
    </font>
    <font>
      <sz val="8"/>
      <color rgb="FF000000"/>
      <name val="Calibri"/>
      <family val="2"/>
      <scheme val="minor"/>
    </font>
    <font>
      <b/>
      <sz val="12"/>
      <color theme="0"/>
      <name val="Calibri"/>
      <family val="2"/>
      <scheme val="minor"/>
    </font>
    <font>
      <b/>
      <sz val="8"/>
      <color theme="0"/>
      <name val="Calibri"/>
      <family val="2"/>
      <scheme val="minor"/>
    </font>
    <font>
      <b/>
      <i/>
      <sz val="8"/>
      <color theme="0"/>
      <name val="Calibri"/>
      <family val="2"/>
      <scheme val="minor"/>
    </font>
    <font>
      <b/>
      <sz val="10"/>
      <color theme="0"/>
      <name val="Calibri"/>
      <family val="2"/>
      <scheme val="minor"/>
    </font>
    <font>
      <sz val="10"/>
      <color rgb="FFFF0000"/>
      <name val="Calibri"/>
      <family val="2"/>
      <scheme val="minor"/>
    </font>
    <font>
      <sz val="10"/>
      <name val="Calibri"/>
      <family val="2"/>
      <scheme val="minor"/>
    </font>
    <font>
      <sz val="9"/>
      <color theme="1"/>
      <name val="Calibri"/>
      <family val="2"/>
      <scheme val="minor"/>
    </font>
    <font>
      <i/>
      <sz val="8"/>
      <color theme="1"/>
      <name val="Calibri"/>
      <family val="2"/>
      <scheme val="minor"/>
    </font>
    <font>
      <sz val="10"/>
      <color theme="0" tint="-0.499984740745262"/>
      <name val="Calibri"/>
      <family val="2"/>
      <scheme val="minor"/>
    </font>
    <font>
      <b/>
      <i/>
      <sz val="8"/>
      <color theme="1"/>
      <name val="Calibri"/>
      <family val="2"/>
      <scheme val="minor"/>
    </font>
    <font>
      <sz val="9"/>
      <color theme="0"/>
      <name val="Calibri"/>
      <family val="2"/>
      <scheme val="minor"/>
    </font>
    <font>
      <i/>
      <sz val="9"/>
      <name val="Calibri"/>
      <family val="2"/>
      <scheme val="minor"/>
    </font>
    <font>
      <sz val="8"/>
      <color rgb="FFFFFF00"/>
      <name val="Calibri"/>
      <family val="2"/>
      <scheme val="minor"/>
    </font>
    <font>
      <sz val="8"/>
      <name val="Calibri"/>
      <family val="2"/>
      <scheme val="minor"/>
    </font>
    <font>
      <sz val="11"/>
      <name val="Calibri"/>
      <family val="2"/>
      <scheme val="minor"/>
    </font>
    <font>
      <b/>
      <sz val="9"/>
      <name val="Calibri"/>
      <family val="2"/>
      <scheme val="minor"/>
    </font>
    <font>
      <b/>
      <sz val="8"/>
      <name val="Calibri"/>
      <family val="2"/>
      <scheme val="minor"/>
    </font>
    <font>
      <b/>
      <sz val="11"/>
      <name val="Calibri"/>
      <family val="2"/>
      <scheme val="minor"/>
    </font>
    <font>
      <b/>
      <sz val="16"/>
      <name val="Calibri"/>
      <family val="2"/>
      <scheme val="minor"/>
    </font>
    <font>
      <sz val="8"/>
      <color theme="1" tint="4.9989318521683403E-2"/>
      <name val="Calibri"/>
      <family val="2"/>
      <scheme val="minor"/>
    </font>
    <font>
      <b/>
      <sz val="12"/>
      <name val="Calibri"/>
      <family val="2"/>
      <scheme val="minor"/>
    </font>
    <font>
      <b/>
      <sz val="9"/>
      <color theme="0"/>
      <name val="Calibri"/>
      <family val="2"/>
      <scheme val="minor"/>
    </font>
    <font>
      <b/>
      <sz val="12"/>
      <color theme="1"/>
      <name val="Calibri"/>
      <family val="2"/>
      <scheme val="minor"/>
    </font>
    <font>
      <b/>
      <sz val="8"/>
      <color theme="1"/>
      <name val="Calibri"/>
      <family val="2"/>
      <scheme val="minor"/>
    </font>
    <font>
      <b/>
      <sz val="14"/>
      <color theme="1"/>
      <name val="Calibri"/>
      <family val="2"/>
      <scheme val="minor"/>
    </font>
    <font>
      <sz val="11"/>
      <color rgb="FF000000"/>
      <name val="Calibri"/>
      <family val="2"/>
      <scheme val="minor"/>
    </font>
    <font>
      <b/>
      <u/>
      <sz val="11"/>
      <color theme="1"/>
      <name val="Calibri"/>
      <family val="2"/>
      <scheme val="minor"/>
    </font>
    <font>
      <sz val="11"/>
      <color theme="0" tint="-0.499984740745262"/>
      <name val="Calibri"/>
      <family val="2"/>
      <scheme val="minor"/>
    </font>
    <font>
      <b/>
      <sz val="10"/>
      <color rgb="FF0070C0"/>
      <name val="Calibri"/>
      <family val="2"/>
      <scheme val="minor"/>
    </font>
    <font>
      <sz val="6"/>
      <color rgb="FFFF0000"/>
      <name val="Calibri"/>
      <family val="2"/>
      <scheme val="minor"/>
    </font>
    <font>
      <sz val="6"/>
      <color theme="0"/>
      <name val="Calibri"/>
      <family val="2"/>
      <scheme val="minor"/>
    </font>
    <font>
      <b/>
      <sz val="6"/>
      <color rgb="FFFF0000"/>
      <name val="Calibri"/>
      <family val="2"/>
      <scheme val="minor"/>
    </font>
    <font>
      <sz val="11"/>
      <color theme="9" tint="0.59999389629810485"/>
      <name val="Calibri"/>
      <family val="2"/>
      <scheme val="minor"/>
    </font>
    <font>
      <sz val="11"/>
      <color theme="9" tint="0.79998168889431442"/>
      <name val="Calibri"/>
      <family val="2"/>
      <scheme val="minor"/>
    </font>
    <font>
      <b/>
      <sz val="9"/>
      <color theme="1"/>
      <name val="Calibri"/>
      <family val="2"/>
      <scheme val="minor"/>
    </font>
    <font>
      <sz val="14"/>
      <color theme="1"/>
      <name val="Calibri"/>
      <family val="2"/>
      <scheme val="minor"/>
    </font>
    <font>
      <sz val="9"/>
      <color rgb="FFFF0000"/>
      <name val="Calibri"/>
      <family val="2"/>
      <scheme val="minor"/>
    </font>
    <font>
      <b/>
      <sz val="9"/>
      <color rgb="FFFF0000"/>
      <name val="Calibri"/>
      <family val="2"/>
      <scheme val="minor"/>
    </font>
    <font>
      <i/>
      <sz val="9"/>
      <color rgb="FFFF0000"/>
      <name val="Calibri"/>
      <family val="2"/>
      <scheme val="minor"/>
    </font>
    <font>
      <b/>
      <sz val="14"/>
      <color theme="0"/>
      <name val="Calibri"/>
      <family val="2"/>
      <scheme val="minor"/>
    </font>
  </fonts>
  <fills count="20">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66"/>
        <bgColor indexed="64"/>
      </patternFill>
    </fill>
    <fill>
      <patternFill patternType="solid">
        <fgColor theme="6" tint="-0.499984740745262"/>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bgColor indexed="64"/>
      </patternFill>
    </fill>
  </fills>
  <borders count="68">
    <border>
      <left/>
      <right/>
      <top/>
      <bottom/>
      <diagonal/>
    </border>
    <border>
      <left style="thin">
        <color theme="0"/>
      </left>
      <right style="thin">
        <color theme="0"/>
      </right>
      <top style="thin">
        <color theme="0"/>
      </top>
      <bottom style="thin">
        <color theme="0"/>
      </bottom>
      <diagonal/>
    </border>
    <border>
      <left style="thin">
        <color theme="0"/>
      </left>
      <right style="medium">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right style="medium">
        <color rgb="FFFFFFFF"/>
      </right>
      <top/>
      <bottom style="medium">
        <color rgb="FFFFFFFF"/>
      </bottom>
      <diagonal/>
    </border>
    <border>
      <left style="thin">
        <color theme="0"/>
      </left>
      <right/>
      <top style="thin">
        <color theme="0"/>
      </top>
      <bottom/>
      <diagonal/>
    </border>
    <border>
      <left/>
      <right style="medium">
        <color theme="0"/>
      </right>
      <top style="thin">
        <color theme="0"/>
      </top>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theme="0"/>
      </top>
      <bottom/>
      <diagonal/>
    </border>
    <border>
      <left style="medium">
        <color theme="6" tint="0.59996337778862885"/>
      </left>
      <right style="medium">
        <color theme="6" tint="0.59996337778862885"/>
      </right>
      <top style="medium">
        <color theme="6" tint="0.59996337778862885"/>
      </top>
      <bottom style="medium">
        <color theme="6" tint="0.59996337778862885"/>
      </bottom>
      <diagonal/>
    </border>
    <border>
      <left style="thick">
        <color rgb="FF00B05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theme="0"/>
      </left>
      <right style="medium">
        <color theme="0"/>
      </right>
      <top style="medium">
        <color theme="0"/>
      </top>
      <bottom/>
      <diagonal/>
    </border>
    <border>
      <left/>
      <right style="medium">
        <color theme="6" tint="0.59996337778862885"/>
      </right>
      <top style="medium">
        <color theme="0"/>
      </top>
      <bottom style="medium">
        <color theme="0"/>
      </bottom>
      <diagonal/>
    </border>
    <border>
      <left/>
      <right/>
      <top/>
      <bottom style="medium">
        <color theme="0"/>
      </bottom>
      <diagonal/>
    </border>
    <border>
      <left/>
      <right style="medium">
        <color theme="6" tint="0.59996337778862885"/>
      </right>
      <top/>
      <bottom/>
      <diagonal/>
    </border>
    <border>
      <left style="medium">
        <color theme="0"/>
      </left>
      <right/>
      <top/>
      <bottom/>
      <diagonal/>
    </border>
    <border>
      <left style="medium">
        <color theme="0"/>
      </left>
      <right style="medium">
        <color theme="0"/>
      </right>
      <top/>
      <bottom/>
      <diagonal/>
    </border>
    <border>
      <left style="thick">
        <color theme="9" tint="-0.499984740745262"/>
      </left>
      <right style="thick">
        <color theme="9" tint="-0.499984740745262"/>
      </right>
      <top style="thick">
        <color theme="9" tint="-0.499984740745262"/>
      </top>
      <bottom style="thick">
        <color theme="9" tint="-0.499984740745262"/>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medium">
        <color theme="9" tint="0.59996337778862885"/>
      </left>
      <right style="medium">
        <color theme="9" tint="0.59996337778862885"/>
      </right>
      <top style="medium">
        <color theme="9" tint="0.59996337778862885"/>
      </top>
      <bottom style="medium">
        <color theme="9" tint="0.59996337778862885"/>
      </bottom>
      <diagonal/>
    </border>
    <border>
      <left style="medium">
        <color theme="9" tint="0.79998168889431442"/>
      </left>
      <right style="medium">
        <color theme="9" tint="0.79998168889431442"/>
      </right>
      <top style="medium">
        <color theme="9" tint="0.59996337778862885"/>
      </top>
      <bottom style="medium">
        <color theme="9" tint="0.79998168889431442"/>
      </bottom>
      <diagonal/>
    </border>
    <border>
      <left style="medium">
        <color theme="9" tint="0.79998168889431442"/>
      </left>
      <right style="medium">
        <color theme="9" tint="0.79995117038483843"/>
      </right>
      <top style="medium">
        <color theme="9" tint="0.59996337778862885"/>
      </top>
      <bottom style="medium">
        <color theme="9" tint="0.79995117038483843"/>
      </bottom>
      <diagonal/>
    </border>
    <border>
      <left style="medium">
        <color theme="9" tint="0.59996337778862885"/>
      </left>
      <right style="medium">
        <color theme="9" tint="0.59996337778862885"/>
      </right>
      <top/>
      <bottom style="medium">
        <color theme="9" tint="0.59996337778862885"/>
      </bottom>
      <diagonal/>
    </border>
    <border>
      <left style="medium">
        <color theme="9"/>
      </left>
      <right style="medium">
        <color theme="9"/>
      </right>
      <top style="medium">
        <color theme="9"/>
      </top>
      <bottom style="medium">
        <color theme="9"/>
      </bottom>
      <diagonal/>
    </border>
    <border>
      <left style="medium">
        <color theme="0"/>
      </left>
      <right/>
      <top/>
      <bottom style="medium">
        <color theme="0"/>
      </bottom>
      <diagonal/>
    </border>
    <border>
      <left style="medium">
        <color theme="9"/>
      </left>
      <right style="medium">
        <color theme="9"/>
      </right>
      <top/>
      <bottom style="medium">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medium">
        <color theme="9"/>
      </left>
      <right style="medium">
        <color theme="9"/>
      </right>
      <top/>
      <bottom/>
      <diagonal/>
    </border>
    <border>
      <left/>
      <right/>
      <top style="thin">
        <color theme="0"/>
      </top>
      <bottom style="medium">
        <color theme="0"/>
      </bottom>
      <diagonal/>
    </border>
    <border>
      <left style="thick">
        <color theme="9" tint="-0.499984740745262"/>
      </left>
      <right/>
      <top style="thick">
        <color theme="9" tint="-0.499984740745262"/>
      </top>
      <bottom style="thick">
        <color theme="9" tint="-0.499984740745262"/>
      </bottom>
      <diagonal/>
    </border>
    <border>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medium">
        <color theme="0"/>
      </left>
      <right/>
      <top style="medium">
        <color theme="0"/>
      </top>
      <bottom/>
      <diagonal/>
    </border>
    <border>
      <left style="medium">
        <color theme="9" tint="0.59996337778862885"/>
      </left>
      <right/>
      <top style="medium">
        <color theme="9" tint="0.59996337778862885"/>
      </top>
      <bottom style="medium">
        <color theme="9" tint="0.59996337778862885"/>
      </bottom>
      <diagonal/>
    </border>
    <border>
      <left/>
      <right style="medium">
        <color theme="9" tint="0.59996337778862885"/>
      </right>
      <top style="medium">
        <color theme="9" tint="0.59996337778862885"/>
      </top>
      <bottom style="medium">
        <color theme="9" tint="0.59996337778862885"/>
      </bottom>
      <diagonal/>
    </border>
    <border>
      <left/>
      <right/>
      <top style="medium">
        <color theme="9" tint="0.59996337778862885"/>
      </top>
      <bottom style="medium">
        <color theme="9" tint="0.59996337778862885"/>
      </bottom>
      <diagonal/>
    </border>
    <border>
      <left style="medium">
        <color theme="9" tint="0.59996337778862885"/>
      </left>
      <right style="medium">
        <color theme="9" tint="0.59996337778862885"/>
      </right>
      <top style="medium">
        <color theme="9"/>
      </top>
      <bottom style="medium">
        <color theme="9" tint="0.59996337778862885"/>
      </bottom>
      <diagonal/>
    </border>
    <border>
      <left style="medium">
        <color theme="9" tint="0.59996337778862885"/>
      </left>
      <right style="medium">
        <color theme="9" tint="0.59996337778862885"/>
      </right>
      <top style="medium">
        <color theme="9" tint="0.59996337778862885"/>
      </top>
      <bottom style="medium">
        <color theme="9"/>
      </bottom>
      <diagonal/>
    </border>
    <border>
      <left/>
      <right style="medium">
        <color theme="9" tint="0.59996337778862885"/>
      </right>
      <top style="medium">
        <color theme="0"/>
      </top>
      <bottom/>
      <diagonal/>
    </border>
    <border>
      <left/>
      <right style="medium">
        <color theme="9" tint="0.59996337778862885"/>
      </right>
      <top/>
      <bottom/>
      <diagonal/>
    </border>
    <border>
      <left/>
      <right style="medium">
        <color theme="6" tint="0.59996337778862885"/>
      </right>
      <top/>
      <bottom style="medium">
        <color theme="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3" fillId="0" borderId="0"/>
  </cellStyleXfs>
  <cellXfs count="423">
    <xf numFmtId="0" fontId="0" fillId="0" borderId="0" xfId="0"/>
    <xf numFmtId="0" fontId="0" fillId="0" borderId="0" xfId="0" applyFont="1" applyProtection="1"/>
    <xf numFmtId="0" fontId="5" fillId="0" borderId="0" xfId="0" applyFont="1" applyProtection="1"/>
    <xf numFmtId="0" fontId="6" fillId="3" borderId="0" xfId="0" applyFont="1" applyFill="1" applyAlignment="1">
      <alignment horizontal="left"/>
    </xf>
    <xf numFmtId="0" fontId="6" fillId="0" borderId="0" xfId="0" applyFont="1"/>
    <xf numFmtId="0" fontId="6" fillId="0" borderId="0" xfId="0" applyFont="1" applyAlignment="1">
      <alignment horizontal="left"/>
    </xf>
    <xf numFmtId="0" fontId="6" fillId="0" borderId="0" xfId="0" quotePrefix="1" applyFont="1"/>
    <xf numFmtId="0" fontId="6" fillId="3" borderId="0" xfId="0" applyFont="1" applyFill="1"/>
    <xf numFmtId="0" fontId="6" fillId="0" borderId="0" xfId="0" applyFont="1" applyAlignment="1">
      <alignment horizontal="right"/>
    </xf>
    <xf numFmtId="164" fontId="6" fillId="0" borderId="0" xfId="2" applyNumberFormat="1" applyFont="1"/>
    <xf numFmtId="0" fontId="7" fillId="0" borderId="6" xfId="0" applyFont="1" applyBorder="1" applyAlignment="1">
      <alignment horizontal="center" vertical="center"/>
    </xf>
    <xf numFmtId="0" fontId="8" fillId="0" borderId="0" xfId="0" applyFont="1" applyAlignment="1">
      <alignment horizontal="left"/>
    </xf>
    <xf numFmtId="0" fontId="8" fillId="0" borderId="0" xfId="0" applyFont="1"/>
    <xf numFmtId="164" fontId="8" fillId="0" borderId="0" xfId="0" applyNumberFormat="1" applyFont="1"/>
    <xf numFmtId="0" fontId="6" fillId="0" borderId="0" xfId="0" applyFont="1" applyAlignment="1">
      <alignment vertical="center"/>
    </xf>
    <xf numFmtId="0" fontId="4" fillId="2" borderId="1" xfId="0" applyFont="1" applyFill="1" applyBorder="1" applyAlignment="1">
      <alignment vertical="top" wrapText="1"/>
    </xf>
    <xf numFmtId="0" fontId="9" fillId="2" borderId="7" xfId="0" applyFont="1" applyFill="1" applyBorder="1" applyAlignment="1">
      <alignment horizontal="center" vertical="top" wrapText="1"/>
    </xf>
    <xf numFmtId="0" fontId="9" fillId="2" borderId="2" xfId="0" applyFont="1" applyFill="1" applyBorder="1" applyAlignment="1">
      <alignment horizontal="left" vertical="top" wrapText="1"/>
    </xf>
    <xf numFmtId="0" fontId="9" fillId="2" borderId="8" xfId="0" applyFont="1" applyFill="1" applyBorder="1" applyAlignment="1">
      <alignment vertical="top" wrapText="1"/>
    </xf>
    <xf numFmtId="9" fontId="9" fillId="2" borderId="2" xfId="1" applyFont="1" applyFill="1" applyBorder="1" applyAlignment="1">
      <alignment vertical="top" wrapText="1"/>
    </xf>
    <xf numFmtId="0" fontId="4" fillId="5" borderId="1" xfId="0" applyFont="1" applyFill="1" applyBorder="1" applyAlignment="1">
      <alignment vertical="top" wrapText="1"/>
    </xf>
    <xf numFmtId="0" fontId="9" fillId="5" borderId="7" xfId="0" applyFont="1" applyFill="1" applyBorder="1" applyAlignment="1">
      <alignment horizontal="center" vertical="top" wrapText="1"/>
    </xf>
    <xf numFmtId="0" fontId="9" fillId="5" borderId="2" xfId="0" applyFont="1" applyFill="1" applyBorder="1" applyAlignment="1">
      <alignment horizontal="left" vertical="top" wrapText="1"/>
    </xf>
    <xf numFmtId="0" fontId="9" fillId="5" borderId="8" xfId="0" applyFont="1" applyFill="1" applyBorder="1" applyAlignment="1">
      <alignment vertical="top" wrapText="1"/>
    </xf>
    <xf numFmtId="9" fontId="9" fillId="5" borderId="2" xfId="1" applyFont="1" applyFill="1" applyBorder="1" applyAlignment="1">
      <alignment vertical="top" wrapText="1"/>
    </xf>
    <xf numFmtId="14" fontId="6" fillId="0" borderId="0" xfId="0" applyNumberFormat="1" applyFont="1" applyAlignment="1">
      <alignment horizontal="left"/>
    </xf>
    <xf numFmtId="167" fontId="6" fillId="0" borderId="0" xfId="2" applyNumberFormat="1" applyFont="1" applyAlignment="1">
      <alignment horizontal="right"/>
    </xf>
    <xf numFmtId="0" fontId="14" fillId="11" borderId="0" xfId="0" applyFont="1" applyFill="1" applyAlignment="1" applyProtection="1">
      <alignment horizontal="left"/>
    </xf>
    <xf numFmtId="0" fontId="0" fillId="0" borderId="0" xfId="0" applyFont="1"/>
    <xf numFmtId="0" fontId="18" fillId="5" borderId="0" xfId="0" applyFont="1" applyFill="1" applyBorder="1" applyAlignment="1" applyProtection="1">
      <alignment horizontal="center"/>
    </xf>
    <xf numFmtId="0" fontId="14" fillId="0" borderId="0" xfId="0" applyFont="1" applyProtection="1"/>
    <xf numFmtId="0" fontId="26" fillId="5" borderId="0" xfId="0" applyFont="1" applyFill="1" applyBorder="1" applyAlignment="1" applyProtection="1">
      <alignment horizontal="left" vertical="top" wrapText="1"/>
    </xf>
    <xf numFmtId="0" fontId="0" fillId="0" borderId="0" xfId="0" applyFont="1" applyProtection="1">
      <protection locked="0"/>
    </xf>
    <xf numFmtId="0" fontId="13" fillId="0" borderId="0" xfId="0" applyFont="1"/>
    <xf numFmtId="0" fontId="6" fillId="10" borderId="34" xfId="0" applyFont="1" applyFill="1" applyBorder="1" applyAlignment="1" applyProtection="1">
      <alignment horizontal="left" vertical="center" wrapText="1"/>
    </xf>
    <xf numFmtId="0" fontId="32" fillId="5" borderId="0" xfId="0" applyFont="1" applyFill="1" applyBorder="1" applyProtection="1"/>
    <xf numFmtId="4" fontId="6" fillId="5" borderId="15" xfId="0" applyNumberFormat="1" applyFont="1" applyFill="1" applyBorder="1" applyAlignment="1" applyProtection="1">
      <alignment vertical="center" wrapText="1"/>
      <protection locked="0"/>
    </xf>
    <xf numFmtId="0" fontId="6" fillId="5" borderId="0" xfId="0" applyFont="1" applyFill="1" applyAlignment="1" applyProtection="1">
      <alignment horizontal="left"/>
    </xf>
    <xf numFmtId="0" fontId="0" fillId="5" borderId="0" xfId="0" applyFont="1" applyFill="1" applyAlignment="1" applyProtection="1">
      <alignment horizontal="left" wrapText="1"/>
    </xf>
    <xf numFmtId="0" fontId="33" fillId="5" borderId="0" xfId="0" applyFont="1" applyFill="1" applyAlignment="1" applyProtection="1">
      <alignment wrapText="1"/>
    </xf>
    <xf numFmtId="4" fontId="31" fillId="5" borderId="0" xfId="0" applyNumberFormat="1" applyFont="1" applyFill="1" applyProtection="1"/>
    <xf numFmtId="10" fontId="34" fillId="5" borderId="0" xfId="0" applyNumberFormat="1" applyFont="1" applyFill="1" applyProtection="1"/>
    <xf numFmtId="0" fontId="8" fillId="5" borderId="0" xfId="0" applyFont="1" applyFill="1" applyAlignment="1" applyProtection="1">
      <alignment horizontal="left"/>
    </xf>
    <xf numFmtId="0" fontId="13" fillId="0" borderId="0" xfId="0" applyFont="1" applyAlignment="1" applyProtection="1">
      <alignment horizontal="left" vertical="top"/>
    </xf>
    <xf numFmtId="0" fontId="6" fillId="5" borderId="17" xfId="0" applyFont="1" applyFill="1" applyBorder="1" applyAlignment="1" applyProtection="1">
      <alignment horizontal="left" wrapText="1"/>
    </xf>
    <xf numFmtId="0" fontId="0" fillId="5" borderId="18" xfId="0" applyFont="1" applyFill="1" applyBorder="1" applyAlignment="1" applyProtection="1">
      <alignment horizontal="left"/>
    </xf>
    <xf numFmtId="0" fontId="6" fillId="5" borderId="20" xfId="0" applyFont="1" applyFill="1" applyBorder="1" applyAlignment="1" applyProtection="1">
      <alignment horizontal="right" vertical="center" wrapText="1"/>
    </xf>
    <xf numFmtId="0" fontId="0" fillId="5" borderId="0" xfId="0" applyFont="1" applyFill="1" applyBorder="1" applyAlignment="1" applyProtection="1">
      <alignment horizontal="left" vertical="center"/>
    </xf>
    <xf numFmtId="4" fontId="31" fillId="5" borderId="0" xfId="0" applyNumberFormat="1" applyFont="1" applyFill="1" applyAlignment="1" applyProtection="1">
      <alignment vertical="center"/>
    </xf>
    <xf numFmtId="10" fontId="34" fillId="5" borderId="0" xfId="0" applyNumberFormat="1" applyFont="1" applyFill="1" applyAlignment="1" applyProtection="1">
      <alignment vertical="center"/>
    </xf>
    <xf numFmtId="0" fontId="0" fillId="0" borderId="0" xfId="0" applyFont="1" applyAlignment="1" applyProtection="1">
      <alignment vertical="center"/>
      <protection locked="0"/>
    </xf>
    <xf numFmtId="0" fontId="13" fillId="5" borderId="0" xfId="0" applyFont="1" applyFill="1" applyBorder="1" applyAlignment="1" applyProtection="1">
      <alignment horizontal="left" vertical="center"/>
    </xf>
    <xf numFmtId="0" fontId="6" fillId="5" borderId="20" xfId="0" applyFont="1" applyFill="1" applyBorder="1" applyAlignment="1" applyProtection="1">
      <alignment horizontal="left" wrapText="1"/>
    </xf>
    <xf numFmtId="0" fontId="0" fillId="5" borderId="0" xfId="0" applyFont="1" applyFill="1" applyBorder="1" applyAlignment="1" applyProtection="1">
      <alignment horizontal="left"/>
    </xf>
    <xf numFmtId="0" fontId="6" fillId="5" borderId="22" xfId="0" applyFont="1" applyFill="1" applyBorder="1" applyAlignment="1" applyProtection="1">
      <alignment horizontal="left" wrapText="1"/>
    </xf>
    <xf numFmtId="0" fontId="0" fillId="5" borderId="23" xfId="0" applyFont="1" applyFill="1" applyBorder="1" applyAlignment="1" applyProtection="1">
      <alignment horizontal="left"/>
    </xf>
    <xf numFmtId="0" fontId="12" fillId="5" borderId="0" xfId="0" applyFont="1" applyFill="1" applyAlignment="1">
      <alignment horizontal="left"/>
    </xf>
    <xf numFmtId="0" fontId="0" fillId="5" borderId="0" xfId="0" applyFont="1" applyFill="1"/>
    <xf numFmtId="4" fontId="6" fillId="5" borderId="0" xfId="0" applyNumberFormat="1" applyFont="1" applyFill="1"/>
    <xf numFmtId="10" fontId="34" fillId="5" borderId="0" xfId="0" applyNumberFormat="1" applyFont="1" applyFill="1"/>
    <xf numFmtId="0" fontId="12" fillId="0" borderId="0" xfId="0" applyFont="1" applyAlignment="1">
      <alignment horizontal="left"/>
    </xf>
    <xf numFmtId="4" fontId="6" fillId="0" borderId="0" xfId="0" applyNumberFormat="1" applyFont="1"/>
    <xf numFmtId="10" fontId="34" fillId="0" borderId="0" xfId="0" applyNumberFormat="1" applyFont="1"/>
    <xf numFmtId="0" fontId="31" fillId="0" borderId="0" xfId="0" applyFont="1" applyAlignment="1" applyProtection="1">
      <alignment horizontal="left"/>
      <protection locked="0"/>
    </xf>
    <xf numFmtId="0" fontId="6"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33" fillId="0" borderId="0" xfId="0" applyFont="1" applyAlignment="1" applyProtection="1">
      <alignment wrapText="1"/>
      <protection locked="0"/>
    </xf>
    <xf numFmtId="4" fontId="35" fillId="0" borderId="0" xfId="0" applyNumberFormat="1" applyFont="1" applyAlignment="1" applyProtection="1">
      <alignment horizontal="center"/>
      <protection locked="0"/>
    </xf>
    <xf numFmtId="0" fontId="32" fillId="10" borderId="0" xfId="0" applyFont="1" applyFill="1" applyBorder="1"/>
    <xf numFmtId="0" fontId="32" fillId="5" borderId="0" xfId="0" applyFont="1" applyFill="1" applyBorder="1"/>
    <xf numFmtId="10" fontId="21" fillId="5" borderId="0" xfId="0" applyNumberFormat="1" applyFont="1" applyFill="1" applyBorder="1" applyAlignment="1" applyProtection="1">
      <alignment horizontal="right"/>
    </xf>
    <xf numFmtId="0" fontId="6" fillId="0" borderId="0" xfId="0" applyFont="1" applyAlignment="1" applyProtection="1">
      <alignment horizontal="left"/>
    </xf>
    <xf numFmtId="0" fontId="0" fillId="0" borderId="0" xfId="0" applyFont="1" applyAlignment="1" applyProtection="1">
      <alignment horizontal="left" wrapText="1"/>
    </xf>
    <xf numFmtId="0" fontId="33" fillId="0" borderId="0" xfId="0" applyFont="1" applyAlignment="1" applyProtection="1">
      <alignment wrapText="1"/>
    </xf>
    <xf numFmtId="4" fontId="35" fillId="0" borderId="0" xfId="0" applyNumberFormat="1" applyFont="1" applyAlignment="1" applyProtection="1">
      <alignment horizontal="center"/>
    </xf>
    <xf numFmtId="10" fontId="34" fillId="0" borderId="0" xfId="0" applyNumberFormat="1" applyFont="1" applyProtection="1"/>
    <xf numFmtId="0" fontId="33" fillId="5" borderId="18" xfId="0" applyFont="1" applyFill="1" applyBorder="1" applyProtection="1"/>
    <xf numFmtId="166" fontId="33" fillId="5" borderId="0" xfId="0" applyNumberFormat="1" applyFont="1" applyFill="1" applyBorder="1" applyAlignment="1" applyProtection="1">
      <alignment vertical="center"/>
    </xf>
    <xf numFmtId="4" fontId="35" fillId="0" borderId="0" xfId="0" applyNumberFormat="1" applyFont="1" applyAlignment="1" applyProtection="1">
      <alignment horizontal="center" vertical="center"/>
    </xf>
    <xf numFmtId="10" fontId="34" fillId="0" borderId="0" xfId="0" applyNumberFormat="1" applyFont="1" applyAlignment="1" applyProtection="1">
      <alignment vertical="center"/>
    </xf>
    <xf numFmtId="0" fontId="33" fillId="5" borderId="0" xfId="0" applyFont="1" applyFill="1" applyBorder="1" applyAlignment="1" applyProtection="1">
      <alignment vertical="center"/>
    </xf>
    <xf numFmtId="0" fontId="33" fillId="5" borderId="0" xfId="0" applyFont="1" applyFill="1" applyBorder="1" applyProtection="1"/>
    <xf numFmtId="0" fontId="6" fillId="0" borderId="22" xfId="0" applyFont="1" applyBorder="1" applyAlignment="1" applyProtection="1">
      <alignment horizontal="left" wrapText="1"/>
    </xf>
    <xf numFmtId="0" fontId="0" fillId="0" borderId="23" xfId="0" applyFont="1" applyBorder="1" applyAlignment="1" applyProtection="1">
      <alignment horizontal="left"/>
    </xf>
    <xf numFmtId="0" fontId="33" fillId="0" borderId="23" xfId="0" applyFont="1" applyBorder="1" applyProtection="1"/>
    <xf numFmtId="0" fontId="0" fillId="0" borderId="0" xfId="0" applyFont="1" applyAlignment="1" applyProtection="1">
      <alignment vertical="center"/>
    </xf>
    <xf numFmtId="0" fontId="26" fillId="4" borderId="0" xfId="0" applyFont="1" applyFill="1" applyBorder="1" applyAlignment="1" applyProtection="1">
      <alignment horizontal="left" vertical="top" wrapText="1"/>
    </xf>
    <xf numFmtId="0" fontId="5" fillId="7" borderId="0" xfId="0" applyFont="1" applyFill="1" applyBorder="1" applyAlignment="1" applyProtection="1">
      <alignment horizontal="center" vertical="center" wrapText="1"/>
    </xf>
    <xf numFmtId="0" fontId="0" fillId="0" borderId="0" xfId="0" applyFont="1" applyAlignment="1" applyProtection="1">
      <alignment horizontal="left"/>
    </xf>
    <xf numFmtId="0" fontId="5" fillId="0" borderId="0" xfId="0" applyFont="1" applyAlignment="1" applyProtection="1">
      <alignment horizontal="left"/>
    </xf>
    <xf numFmtId="0" fontId="13" fillId="9" borderId="29" xfId="0" applyFont="1" applyFill="1" applyBorder="1" applyAlignment="1" applyProtection="1">
      <alignment horizontal="left" vertical="center" wrapText="1"/>
    </xf>
    <xf numFmtId="0" fontId="50" fillId="9" borderId="26" xfId="0" applyFont="1" applyFill="1" applyBorder="1" applyAlignment="1" applyProtection="1">
      <alignment vertical="center" wrapText="1"/>
    </xf>
    <xf numFmtId="0" fontId="13" fillId="9" borderId="26" xfId="0" applyFont="1" applyFill="1" applyBorder="1" applyAlignment="1" applyProtection="1">
      <alignment vertical="center" wrapText="1"/>
    </xf>
    <xf numFmtId="0" fontId="13" fillId="9" borderId="27" xfId="0" applyFont="1" applyFill="1" applyBorder="1" applyAlignment="1" applyProtection="1">
      <alignment horizontal="center" vertical="center" wrapText="1"/>
    </xf>
    <xf numFmtId="0" fontId="0" fillId="4" borderId="30" xfId="0" applyFont="1" applyFill="1" applyBorder="1" applyAlignment="1" applyProtection="1">
      <alignment horizontal="center" vertical="center" wrapText="1"/>
    </xf>
    <xf numFmtId="0" fontId="0" fillId="0" borderId="28" xfId="0" applyFont="1" applyBorder="1" applyAlignment="1" applyProtection="1">
      <alignment horizontal="center" vertical="center" wrapText="1"/>
      <protection locked="0"/>
    </xf>
    <xf numFmtId="0" fontId="0" fillId="10" borderId="30" xfId="0" applyFont="1" applyFill="1" applyBorder="1" applyAlignment="1" applyProtection="1">
      <alignment horizontal="center" vertical="center" wrapText="1"/>
    </xf>
    <xf numFmtId="0" fontId="0" fillId="0" borderId="32" xfId="0" applyFont="1" applyBorder="1" applyAlignment="1" applyProtection="1">
      <alignment horizontal="center" vertical="center" wrapText="1"/>
      <protection locked="0"/>
    </xf>
    <xf numFmtId="0" fontId="33" fillId="0" borderId="0" xfId="0" applyFont="1" applyAlignment="1" applyProtection="1">
      <alignment horizontal="left"/>
    </xf>
    <xf numFmtId="0" fontId="13" fillId="9" borderId="25" xfId="0" applyFont="1" applyFill="1" applyBorder="1" applyAlignment="1" applyProtection="1">
      <alignment horizontal="center" vertical="center"/>
    </xf>
    <xf numFmtId="0" fontId="50" fillId="9" borderId="19" xfId="0" applyFont="1" applyFill="1" applyBorder="1" applyAlignment="1" applyProtection="1">
      <alignment vertical="center"/>
    </xf>
    <xf numFmtId="0" fontId="8" fillId="9" borderId="26" xfId="0" applyFont="1" applyFill="1" applyBorder="1" applyAlignment="1" applyProtection="1">
      <alignment vertical="center" wrapText="1"/>
    </xf>
    <xf numFmtId="0" fontId="8" fillId="9" borderId="27" xfId="0" applyFont="1" applyFill="1" applyBorder="1" applyAlignment="1" applyProtection="1">
      <alignment horizontal="center" vertical="center" wrapText="1"/>
    </xf>
    <xf numFmtId="4" fontId="31" fillId="0" borderId="0" xfId="0" applyNumberFormat="1" applyFont="1" applyProtection="1"/>
    <xf numFmtId="0" fontId="12" fillId="0" borderId="0" xfId="0" applyFont="1" applyProtection="1"/>
    <xf numFmtId="0" fontId="54" fillId="0" borderId="0" xfId="0" applyFont="1" applyAlignment="1" applyProtection="1">
      <alignment horizontal="center"/>
    </xf>
    <xf numFmtId="0" fontId="0" fillId="5" borderId="19" xfId="0" applyFont="1" applyFill="1" applyBorder="1" applyProtection="1"/>
    <xf numFmtId="0" fontId="0" fillId="5" borderId="21" xfId="0" applyFont="1" applyFill="1" applyBorder="1" applyAlignment="1" applyProtection="1">
      <alignment vertical="center"/>
    </xf>
    <xf numFmtId="0" fontId="14" fillId="0" borderId="0" xfId="0" applyFont="1" applyAlignment="1" applyProtection="1">
      <alignment vertical="center"/>
    </xf>
    <xf numFmtId="0" fontId="12" fillId="0" borderId="0" xfId="0" applyFont="1" applyAlignment="1" applyProtection="1">
      <alignment vertical="center"/>
    </xf>
    <xf numFmtId="0" fontId="54" fillId="0" borderId="0" xfId="0" applyFont="1" applyAlignment="1" applyProtection="1">
      <alignment horizontal="center" vertical="center"/>
    </xf>
    <xf numFmtId="0" fontId="0" fillId="0" borderId="0" xfId="0" applyFont="1" applyAlignment="1">
      <alignment vertical="center"/>
    </xf>
    <xf numFmtId="0" fontId="56" fillId="5" borderId="16" xfId="0" applyFont="1" applyFill="1" applyBorder="1" applyAlignment="1" applyProtection="1">
      <alignment horizontal="left"/>
    </xf>
    <xf numFmtId="0" fontId="56" fillId="0" borderId="0" xfId="0" applyFont="1" applyProtection="1"/>
    <xf numFmtId="0" fontId="56" fillId="0" borderId="0" xfId="0" applyFont="1" applyBorder="1" applyAlignment="1" applyProtection="1">
      <alignment horizontal="left" vertical="center" wrapText="1"/>
    </xf>
    <xf numFmtId="0" fontId="56" fillId="10" borderId="0" xfId="0" applyFont="1" applyFill="1" applyBorder="1" applyAlignment="1">
      <alignment horizontal="left"/>
    </xf>
    <xf numFmtId="0" fontId="56" fillId="5" borderId="0" xfId="0" applyFont="1" applyFill="1" applyBorder="1" applyAlignment="1">
      <alignment horizontal="left"/>
    </xf>
    <xf numFmtId="0" fontId="56" fillId="5" borderId="0" xfId="0" applyFont="1" applyFill="1" applyAlignment="1" applyProtection="1">
      <alignment horizontal="left"/>
    </xf>
    <xf numFmtId="0" fontId="56" fillId="5" borderId="0" xfId="0" applyFont="1" applyFill="1" applyBorder="1" applyAlignment="1" applyProtection="1">
      <alignment horizontal="left" wrapText="1"/>
    </xf>
    <xf numFmtId="0" fontId="56" fillId="5" borderId="0" xfId="0" applyFont="1" applyFill="1" applyBorder="1" applyAlignment="1" applyProtection="1">
      <alignment horizontal="left" vertical="center" wrapText="1"/>
    </xf>
    <xf numFmtId="0" fontId="56" fillId="11" borderId="0" xfId="0" applyFont="1" applyFill="1" applyAlignment="1" applyProtection="1">
      <alignment horizontal="left"/>
    </xf>
    <xf numFmtId="0" fontId="56" fillId="5" borderId="0" xfId="0" applyFont="1" applyFill="1" applyAlignment="1">
      <alignment horizontal="left"/>
    </xf>
    <xf numFmtId="0" fontId="56" fillId="0" borderId="0" xfId="0" applyFont="1" applyAlignment="1">
      <alignment horizontal="left"/>
    </xf>
    <xf numFmtId="0" fontId="56" fillId="0" borderId="0" xfId="0" applyFont="1" applyAlignment="1" applyProtection="1">
      <alignment horizontal="left"/>
    </xf>
    <xf numFmtId="0" fontId="56" fillId="5" borderId="17" xfId="0" applyFont="1" applyFill="1" applyBorder="1" applyAlignment="1" applyProtection="1">
      <alignment horizontal="left" wrapText="1"/>
    </xf>
    <xf numFmtId="0" fontId="56" fillId="5" borderId="20" xfId="0" applyFont="1" applyFill="1" applyBorder="1" applyAlignment="1" applyProtection="1">
      <alignment horizontal="left" vertical="center" wrapText="1"/>
    </xf>
    <xf numFmtId="0" fontId="56" fillId="5" borderId="20" xfId="0" applyFont="1" applyFill="1" applyBorder="1" applyAlignment="1" applyProtection="1">
      <alignment horizontal="left" wrapText="1"/>
    </xf>
    <xf numFmtId="0" fontId="56" fillId="0" borderId="22" xfId="0" applyFont="1" applyBorder="1" applyAlignment="1" applyProtection="1">
      <alignment horizontal="left" wrapText="1"/>
    </xf>
    <xf numFmtId="0" fontId="56" fillId="0" borderId="0" xfId="0" applyFont="1" applyAlignment="1" applyProtection="1">
      <alignment horizontal="left"/>
      <protection locked="0"/>
    </xf>
    <xf numFmtId="0" fontId="56" fillId="11" borderId="0" xfId="0" applyFont="1" applyFill="1" applyProtection="1"/>
    <xf numFmtId="0" fontId="56" fillId="11" borderId="0" xfId="0" applyFont="1" applyFill="1" applyBorder="1" applyAlignment="1" applyProtection="1">
      <alignment horizontal="left"/>
    </xf>
    <xf numFmtId="0" fontId="56" fillId="4" borderId="0" xfId="0" applyFont="1" applyFill="1" applyProtection="1"/>
    <xf numFmtId="0" fontId="58" fillId="11" borderId="3" xfId="0" applyFont="1" applyFill="1" applyBorder="1" applyAlignment="1" applyProtection="1">
      <alignment horizontal="left" vertical="center" wrapText="1"/>
    </xf>
    <xf numFmtId="0" fontId="58" fillId="8" borderId="10" xfId="0" applyFont="1" applyFill="1" applyBorder="1" applyAlignment="1" applyProtection="1">
      <alignment horizontal="left" vertical="center" wrapText="1"/>
    </xf>
    <xf numFmtId="0" fontId="56" fillId="0" borderId="11" xfId="0" applyFont="1" applyBorder="1" applyAlignment="1" applyProtection="1">
      <alignment horizontal="left" vertical="center" wrapText="1"/>
    </xf>
    <xf numFmtId="0" fontId="56" fillId="0" borderId="0" xfId="0" applyFont="1" applyAlignment="1" applyProtection="1">
      <alignment horizontal="left" vertical="center"/>
    </xf>
    <xf numFmtId="0" fontId="57" fillId="11" borderId="10" xfId="0" applyFont="1" applyFill="1" applyBorder="1" applyAlignment="1" applyProtection="1">
      <alignment horizontal="left" vertical="center" wrapText="1"/>
    </xf>
    <xf numFmtId="0" fontId="18" fillId="5" borderId="0" xfId="0" applyFont="1" applyFill="1" applyBorder="1" applyAlignment="1" applyProtection="1">
      <alignment horizontal="center"/>
    </xf>
    <xf numFmtId="0" fontId="18" fillId="12" borderId="39" xfId="0" applyFont="1" applyFill="1" applyBorder="1" applyAlignment="1" applyProtection="1">
      <alignment horizontal="center" wrapText="1"/>
    </xf>
    <xf numFmtId="0" fontId="18" fillId="12" borderId="39" xfId="0" applyFont="1" applyFill="1" applyBorder="1" applyAlignment="1" applyProtection="1">
      <alignment horizontal="left"/>
    </xf>
    <xf numFmtId="0" fontId="39" fillId="12" borderId="39" xfId="0" applyFont="1" applyFill="1" applyBorder="1" applyProtection="1"/>
    <xf numFmtId="0" fontId="40" fillId="12" borderId="39" xfId="0" applyFont="1" applyFill="1" applyBorder="1" applyProtection="1"/>
    <xf numFmtId="0" fontId="22" fillId="12" borderId="39" xfId="0" applyFont="1" applyFill="1" applyBorder="1" applyAlignment="1" applyProtection="1">
      <alignment horizontal="center"/>
    </xf>
    <xf numFmtId="0" fontId="41" fillId="12" borderId="39" xfId="0" applyFont="1" applyFill="1" applyBorder="1" applyProtection="1"/>
    <xf numFmtId="0" fontId="37" fillId="12" borderId="39" xfId="0" applyFont="1" applyFill="1" applyBorder="1" applyAlignment="1" applyProtection="1"/>
    <xf numFmtId="0" fontId="41" fillId="12" borderId="39" xfId="0" applyFont="1" applyFill="1" applyBorder="1" applyAlignment="1" applyProtection="1">
      <alignment horizontal="center"/>
    </xf>
    <xf numFmtId="0" fontId="42" fillId="12" borderId="39" xfId="0" applyFont="1" applyFill="1" applyBorder="1" applyAlignment="1" applyProtection="1">
      <alignment horizontal="center"/>
    </xf>
    <xf numFmtId="0" fontId="43" fillId="12" borderId="39" xfId="0" applyFont="1" applyFill="1" applyBorder="1" applyAlignment="1" applyProtection="1">
      <alignment horizontal="left" vertical="center"/>
    </xf>
    <xf numFmtId="0" fontId="40" fillId="12" borderId="39" xfId="0" applyFont="1" applyFill="1" applyBorder="1" applyAlignment="1" applyProtection="1">
      <alignment horizontal="left" vertical="center" wrapText="1"/>
    </xf>
    <xf numFmtId="0" fontId="42" fillId="12" borderId="39" xfId="0" applyFont="1" applyFill="1" applyBorder="1" applyAlignment="1" applyProtection="1">
      <alignment horizontal="left" vertical="center" wrapText="1"/>
    </xf>
    <xf numFmtId="0" fontId="44" fillId="12" borderId="39" xfId="0" applyFont="1" applyFill="1" applyBorder="1" applyAlignment="1" applyProtection="1">
      <alignment horizontal="left" vertical="center"/>
    </xf>
    <xf numFmtId="0" fontId="39" fillId="12" borderId="39" xfId="0" applyFont="1" applyFill="1" applyBorder="1" applyAlignment="1" applyProtection="1">
      <alignment vertical="top"/>
    </xf>
    <xf numFmtId="0" fontId="22" fillId="12" borderId="39" xfId="0" applyFont="1" applyFill="1" applyBorder="1" applyAlignment="1" applyProtection="1">
      <alignment vertical="center" wrapText="1"/>
    </xf>
    <xf numFmtId="0" fontId="44" fillId="12" borderId="39" xfId="0" applyFont="1" applyFill="1" applyBorder="1" applyProtection="1"/>
    <xf numFmtId="0" fontId="43" fillId="12" borderId="39" xfId="0" applyFont="1" applyFill="1" applyBorder="1" applyProtection="1"/>
    <xf numFmtId="0" fontId="40" fillId="12" borderId="39" xfId="0" applyFont="1" applyFill="1" applyBorder="1" applyAlignment="1" applyProtection="1">
      <alignment vertical="center" wrapText="1"/>
    </xf>
    <xf numFmtId="0" fontId="28" fillId="12" borderId="39" xfId="0" applyFont="1" applyFill="1" applyBorder="1" applyAlignment="1" applyProtection="1">
      <alignment horizontal="center" vertical="center"/>
    </xf>
    <xf numFmtId="43" fontId="19" fillId="12" borderId="39" xfId="2" applyFont="1" applyFill="1" applyBorder="1" applyAlignment="1" applyProtection="1">
      <alignment horizontal="center" vertical="center"/>
    </xf>
    <xf numFmtId="0" fontId="24" fillId="12" borderId="39" xfId="0" applyFont="1" applyFill="1" applyBorder="1" applyAlignment="1" applyProtection="1">
      <alignment vertical="top"/>
    </xf>
    <xf numFmtId="0" fontId="46" fillId="12" borderId="39" xfId="0" applyFont="1" applyFill="1" applyBorder="1" applyAlignment="1" applyProtection="1">
      <alignment horizontal="left" vertical="center"/>
    </xf>
    <xf numFmtId="0" fontId="47" fillId="12" borderId="39" xfId="0" applyFont="1" applyFill="1" applyBorder="1" applyProtection="1"/>
    <xf numFmtId="14" fontId="19" fillId="5" borderId="39" xfId="0" applyNumberFormat="1" applyFont="1" applyFill="1" applyBorder="1" applyAlignment="1" applyProtection="1">
      <alignment horizontal="left" vertical="center" wrapText="1"/>
      <protection locked="0"/>
    </xf>
    <xf numFmtId="0" fontId="19" fillId="5" borderId="39" xfId="0" applyFont="1" applyFill="1" applyBorder="1" applyAlignment="1" applyProtection="1">
      <alignment horizontal="left" vertical="center" wrapText="1"/>
      <protection locked="0"/>
    </xf>
    <xf numFmtId="0" fontId="32" fillId="5" borderId="39" xfId="0" applyFont="1" applyFill="1" applyBorder="1" applyAlignment="1" applyProtection="1">
      <alignment horizontal="left"/>
      <protection locked="0"/>
    </xf>
    <xf numFmtId="4" fontId="20" fillId="12" borderId="39" xfId="0" applyNumberFormat="1" applyFont="1" applyFill="1" applyBorder="1" applyAlignment="1" applyProtection="1"/>
    <xf numFmtId="10" fontId="21" fillId="12" borderId="39" xfId="0" applyNumberFormat="1" applyFont="1" applyFill="1" applyBorder="1" applyAlignment="1" applyProtection="1">
      <alignment horizontal="center"/>
    </xf>
    <xf numFmtId="0" fontId="23" fillId="12" borderId="39" xfId="0" applyFont="1" applyFill="1" applyBorder="1" applyAlignment="1" applyProtection="1">
      <alignment vertical="top"/>
    </xf>
    <xf numFmtId="43" fontId="23" fillId="12" borderId="39" xfId="2" applyFont="1" applyFill="1" applyBorder="1" applyAlignment="1" applyProtection="1">
      <alignment vertical="top"/>
    </xf>
    <xf numFmtId="14" fontId="19" fillId="4" borderId="39" xfId="0" applyNumberFormat="1" applyFont="1" applyFill="1" applyBorder="1" applyAlignment="1" applyProtection="1">
      <alignment horizontal="left" vertical="center" wrapText="1"/>
    </xf>
    <xf numFmtId="165" fontId="55" fillId="5" borderId="39" xfId="0" applyNumberFormat="1" applyFont="1" applyFill="1" applyBorder="1" applyAlignment="1" applyProtection="1">
      <alignment horizontal="center" vertical="center" wrapText="1"/>
    </xf>
    <xf numFmtId="0" fontId="0" fillId="4" borderId="13" xfId="0" applyFont="1" applyFill="1" applyBorder="1" applyAlignment="1" applyProtection="1">
      <alignment vertical="center" wrapText="1"/>
    </xf>
    <xf numFmtId="0" fontId="0" fillId="10" borderId="13" xfId="0" applyFont="1" applyFill="1" applyBorder="1" applyAlignment="1" applyProtection="1">
      <alignment vertical="center" wrapText="1"/>
    </xf>
    <xf numFmtId="0" fontId="0" fillId="10" borderId="40" xfId="0" applyFont="1" applyFill="1" applyBorder="1" applyAlignment="1" applyProtection="1">
      <alignment horizontal="center" vertical="center" wrapText="1"/>
    </xf>
    <xf numFmtId="0" fontId="0" fillId="10" borderId="31" xfId="0" applyFont="1" applyFill="1" applyBorder="1" applyAlignment="1" applyProtection="1">
      <alignment vertical="center" wrapText="1"/>
    </xf>
    <xf numFmtId="0" fontId="0" fillId="4" borderId="40" xfId="0" applyFont="1" applyFill="1" applyBorder="1" applyAlignment="1" applyProtection="1">
      <alignment horizontal="center" vertical="center" wrapText="1"/>
    </xf>
    <xf numFmtId="0" fontId="0" fillId="4" borderId="31" xfId="0" applyFont="1" applyFill="1" applyBorder="1" applyAlignment="1" applyProtection="1">
      <alignment vertical="center" wrapText="1"/>
    </xf>
    <xf numFmtId="0" fontId="27" fillId="14" borderId="3" xfId="0" applyFont="1" applyFill="1" applyBorder="1" applyAlignment="1" applyProtection="1">
      <alignment horizontal="left" vertical="center" wrapText="1"/>
    </xf>
    <xf numFmtId="0" fontId="48" fillId="14" borderId="3" xfId="0" applyFont="1" applyFill="1" applyBorder="1" applyAlignment="1" applyProtection="1">
      <alignment vertical="center" wrapText="1"/>
    </xf>
    <xf numFmtId="0" fontId="27" fillId="14" borderId="3" xfId="0" applyFont="1" applyFill="1" applyBorder="1" applyAlignment="1" applyProtection="1">
      <alignment vertical="center" wrapText="1"/>
    </xf>
    <xf numFmtId="0" fontId="28" fillId="14" borderId="3" xfId="0" applyFont="1" applyFill="1" applyBorder="1" applyAlignment="1" applyProtection="1">
      <alignment vertical="center" wrapText="1"/>
    </xf>
    <xf numFmtId="0" fontId="12" fillId="14" borderId="3" xfId="0" applyFont="1" applyFill="1" applyBorder="1" applyProtection="1"/>
    <xf numFmtId="0" fontId="0" fillId="14" borderId="3" xfId="0" applyFont="1" applyFill="1" applyBorder="1" applyAlignment="1" applyProtection="1">
      <alignment vertical="center" wrapText="1"/>
    </xf>
    <xf numFmtId="0" fontId="18" fillId="14" borderId="3" xfId="0" applyFont="1" applyFill="1" applyBorder="1" applyAlignment="1" applyProtection="1">
      <alignment vertical="center" wrapText="1"/>
    </xf>
    <xf numFmtId="0" fontId="6" fillId="16" borderId="3" xfId="0" applyFont="1" applyFill="1" applyBorder="1" applyAlignment="1" applyProtection="1">
      <alignment horizontal="left" vertical="center" wrapText="1"/>
    </xf>
    <xf numFmtId="0" fontId="0" fillId="16" borderId="3" xfId="0" applyFont="1" applyFill="1" applyBorder="1" applyAlignment="1" applyProtection="1">
      <alignment horizontal="left" vertical="center" wrapText="1"/>
    </xf>
    <xf numFmtId="0" fontId="33" fillId="16" borderId="3" xfId="0" applyFont="1" applyFill="1" applyBorder="1" applyAlignment="1" applyProtection="1">
      <alignment vertical="center" wrapText="1"/>
    </xf>
    <xf numFmtId="0" fontId="0" fillId="16" borderId="3" xfId="0" applyFont="1" applyFill="1" applyBorder="1" applyAlignment="1" applyProtection="1">
      <alignment vertical="center" wrapText="1"/>
    </xf>
    <xf numFmtId="0" fontId="5" fillId="16" borderId="3" xfId="0" applyFont="1" applyFill="1" applyBorder="1" applyAlignment="1" applyProtection="1">
      <alignment vertical="center" wrapText="1"/>
    </xf>
    <xf numFmtId="0" fontId="0" fillId="16" borderId="5" xfId="0" applyFont="1" applyFill="1" applyBorder="1" applyAlignment="1" applyProtection="1">
      <alignment vertical="center" wrapText="1"/>
    </xf>
    <xf numFmtId="0" fontId="56" fillId="16" borderId="3" xfId="0" applyFont="1" applyFill="1" applyBorder="1" applyAlignment="1" applyProtection="1">
      <alignment horizontal="left" vertical="center" wrapText="1"/>
    </xf>
    <xf numFmtId="0" fontId="56" fillId="17" borderId="3" xfId="0" applyFont="1" applyFill="1" applyBorder="1" applyAlignment="1" applyProtection="1">
      <alignment horizontal="left" vertical="center" wrapText="1"/>
    </xf>
    <xf numFmtId="0" fontId="6" fillId="17" borderId="3" xfId="0" applyFont="1" applyFill="1" applyBorder="1" applyAlignment="1" applyProtection="1">
      <alignment horizontal="left" vertical="center" wrapText="1"/>
    </xf>
    <xf numFmtId="0" fontId="0" fillId="17" borderId="3" xfId="0" applyFont="1" applyFill="1" applyBorder="1" applyAlignment="1" applyProtection="1">
      <alignment horizontal="left" vertical="center" wrapText="1"/>
    </xf>
    <xf numFmtId="0" fontId="33" fillId="17" borderId="3" xfId="0" applyFont="1" applyFill="1" applyBorder="1" applyAlignment="1" applyProtection="1">
      <alignment vertical="center" wrapText="1"/>
    </xf>
    <xf numFmtId="0" fontId="0" fillId="17" borderId="3" xfId="0" applyFont="1" applyFill="1" applyBorder="1" applyAlignment="1" applyProtection="1">
      <alignment vertical="center" wrapText="1"/>
    </xf>
    <xf numFmtId="0" fontId="5" fillId="17" borderId="3" xfId="0" applyFont="1" applyFill="1" applyBorder="1" applyAlignment="1" applyProtection="1">
      <alignment vertical="center" wrapText="1"/>
    </xf>
    <xf numFmtId="0" fontId="0" fillId="17" borderId="5" xfId="0" applyFont="1" applyFill="1" applyBorder="1" applyAlignment="1" applyProtection="1">
      <alignment vertical="center" wrapText="1"/>
    </xf>
    <xf numFmtId="0" fontId="0" fillId="14" borderId="10" xfId="0" applyFont="1" applyFill="1" applyBorder="1" applyAlignment="1" applyProtection="1">
      <alignment vertical="center" wrapText="1"/>
    </xf>
    <xf numFmtId="0" fontId="18" fillId="14" borderId="5" xfId="0" applyFont="1" applyFill="1" applyBorder="1" applyAlignment="1" applyProtection="1">
      <alignment vertical="center" wrapText="1"/>
    </xf>
    <xf numFmtId="0" fontId="0" fillId="16" borderId="10" xfId="0" applyFont="1" applyFill="1" applyBorder="1" applyAlignment="1" applyProtection="1">
      <alignment vertical="center" wrapText="1"/>
    </xf>
    <xf numFmtId="0" fontId="5" fillId="16" borderId="5" xfId="0" applyFont="1" applyFill="1" applyBorder="1" applyAlignment="1" applyProtection="1">
      <alignment vertical="center" wrapText="1"/>
    </xf>
    <xf numFmtId="2" fontId="13" fillId="16" borderId="3" xfId="0" applyNumberFormat="1" applyFont="1" applyFill="1" applyBorder="1" applyAlignment="1" applyProtection="1">
      <alignment horizontal="right" vertical="center" wrapText="1"/>
    </xf>
    <xf numFmtId="0" fontId="0" fillId="17" borderId="10" xfId="0" applyFont="1" applyFill="1" applyBorder="1" applyAlignment="1" applyProtection="1">
      <alignment vertical="center" wrapText="1"/>
    </xf>
    <xf numFmtId="0" fontId="5" fillId="17" borderId="5" xfId="0" applyFont="1" applyFill="1" applyBorder="1" applyAlignment="1" applyProtection="1">
      <alignment vertical="center" wrapText="1"/>
    </xf>
    <xf numFmtId="2" fontId="13" fillId="17" borderId="3" xfId="0" applyNumberFormat="1" applyFont="1" applyFill="1" applyBorder="1" applyAlignment="1" applyProtection="1">
      <alignment horizontal="right" vertical="center" wrapText="1"/>
    </xf>
    <xf numFmtId="0" fontId="0" fillId="14" borderId="33" xfId="0" applyFont="1" applyFill="1" applyBorder="1" applyAlignment="1" applyProtection="1">
      <alignment vertical="center" wrapText="1"/>
    </xf>
    <xf numFmtId="2" fontId="33" fillId="5" borderId="43" xfId="0" applyNumberFormat="1" applyFont="1" applyFill="1" applyBorder="1" applyAlignment="1" applyProtection="1">
      <alignment horizontal="center" vertical="center" wrapText="1"/>
      <protection locked="0"/>
    </xf>
    <xf numFmtId="2" fontId="33" fillId="5" borderId="44" xfId="0" applyNumberFormat="1" applyFont="1" applyFill="1" applyBorder="1" applyAlignment="1" applyProtection="1">
      <alignment horizontal="center" vertical="center" wrapText="1"/>
      <protection locked="0"/>
    </xf>
    <xf numFmtId="2" fontId="49" fillId="15" borderId="3" xfId="0" applyNumberFormat="1" applyFont="1" applyFill="1" applyBorder="1" applyAlignment="1" applyProtection="1">
      <alignment vertical="center" wrapText="1"/>
    </xf>
    <xf numFmtId="0" fontId="59" fillId="16" borderId="5" xfId="0" applyFont="1" applyFill="1" applyBorder="1" applyAlignment="1" applyProtection="1">
      <alignment vertical="center" wrapText="1"/>
    </xf>
    <xf numFmtId="0" fontId="60" fillId="17" borderId="5" xfId="0" applyFont="1" applyFill="1" applyBorder="1" applyAlignment="1" applyProtection="1">
      <alignment vertical="center" wrapText="1"/>
    </xf>
    <xf numFmtId="0" fontId="57" fillId="18" borderId="3" xfId="0" applyFont="1" applyFill="1" applyBorder="1" applyAlignment="1" applyProtection="1">
      <alignment horizontal="left" vertical="center" wrapText="1"/>
    </xf>
    <xf numFmtId="0" fontId="44" fillId="18" borderId="4" xfId="0" applyFont="1" applyFill="1" applyBorder="1" applyAlignment="1" applyProtection="1">
      <alignment horizontal="left" vertical="center" wrapText="1"/>
    </xf>
    <xf numFmtId="0" fontId="44" fillId="18" borderId="4" xfId="0" applyFont="1" applyFill="1" applyBorder="1" applyAlignment="1" applyProtection="1">
      <alignment vertical="center" wrapText="1"/>
    </xf>
    <xf numFmtId="0" fontId="44" fillId="18" borderId="38" xfId="0" applyFont="1" applyFill="1" applyBorder="1" applyAlignment="1" applyProtection="1">
      <alignment vertical="center" wrapText="1"/>
    </xf>
    <xf numFmtId="0" fontId="44" fillId="18" borderId="3" xfId="0" applyFont="1" applyFill="1" applyBorder="1" applyAlignment="1" applyProtection="1">
      <alignment vertical="center" wrapText="1"/>
    </xf>
    <xf numFmtId="4" fontId="6" fillId="17" borderId="10" xfId="0" applyNumberFormat="1" applyFont="1" applyFill="1" applyBorder="1" applyAlignment="1" applyProtection="1">
      <alignment horizontal="right" vertical="center" wrapText="1"/>
    </xf>
    <xf numFmtId="4" fontId="6" fillId="16" borderId="10" xfId="0" applyNumberFormat="1" applyFont="1" applyFill="1" applyBorder="1" applyAlignment="1" applyProtection="1">
      <alignment horizontal="right" vertical="center" wrapText="1"/>
    </xf>
    <xf numFmtId="4" fontId="6" fillId="5" borderId="43" xfId="0" applyNumberFormat="1" applyFont="1" applyFill="1" applyBorder="1" applyAlignment="1" applyProtection="1">
      <alignment vertical="center" wrapText="1"/>
      <protection locked="0"/>
    </xf>
    <xf numFmtId="10" fontId="21" fillId="10" borderId="43" xfId="0" applyNumberFormat="1" applyFont="1" applyFill="1" applyBorder="1" applyAlignment="1" applyProtection="1">
      <alignment horizontal="right"/>
    </xf>
    <xf numFmtId="10" fontId="38" fillId="10" borderId="43" xfId="0" applyNumberFormat="1" applyFont="1" applyFill="1" applyBorder="1" applyAlignment="1" applyProtection="1">
      <alignment horizontal="right"/>
    </xf>
    <xf numFmtId="4" fontId="6" fillId="5" borderId="44" xfId="0" applyNumberFormat="1" applyFont="1" applyFill="1" applyBorder="1" applyAlignment="1" applyProtection="1">
      <alignment vertical="center" wrapText="1"/>
      <protection locked="0"/>
    </xf>
    <xf numFmtId="10" fontId="21" fillId="5" borderId="45" xfId="0" applyNumberFormat="1" applyFont="1" applyFill="1" applyBorder="1" applyAlignment="1" applyProtection="1">
      <alignment horizontal="right"/>
    </xf>
    <xf numFmtId="10" fontId="38" fillId="5" borderId="44" xfId="1" applyNumberFormat="1" applyFont="1" applyFill="1" applyBorder="1"/>
    <xf numFmtId="4" fontId="6" fillId="5" borderId="46" xfId="0" applyNumberFormat="1" applyFont="1" applyFill="1" applyBorder="1" applyAlignment="1" applyProtection="1">
      <alignment vertical="center" wrapText="1"/>
      <protection locked="0"/>
    </xf>
    <xf numFmtId="4" fontId="8" fillId="19" borderId="10" xfId="0" applyNumberFormat="1" applyFont="1" applyFill="1" applyBorder="1" applyAlignment="1" applyProtection="1">
      <alignment vertical="center" wrapText="1"/>
    </xf>
    <xf numFmtId="10" fontId="21" fillId="10" borderId="46" xfId="0" applyNumberFormat="1" applyFont="1" applyFill="1" applyBorder="1" applyAlignment="1" applyProtection="1">
      <alignment horizontal="right"/>
    </xf>
    <xf numFmtId="10" fontId="36" fillId="16" borderId="47" xfId="1" applyNumberFormat="1" applyFont="1" applyFill="1" applyBorder="1" applyAlignment="1" applyProtection="1">
      <alignment vertical="center" wrapText="1"/>
    </xf>
    <xf numFmtId="10" fontId="21" fillId="10" borderId="45" xfId="0" applyNumberFormat="1" applyFont="1" applyFill="1" applyBorder="1" applyAlignment="1" applyProtection="1">
      <alignment horizontal="right"/>
    </xf>
    <xf numFmtId="4" fontId="8" fillId="17" borderId="10" xfId="0" applyNumberFormat="1" applyFont="1" applyFill="1" applyBorder="1" applyAlignment="1" applyProtection="1">
      <alignment vertical="center" wrapText="1"/>
    </xf>
    <xf numFmtId="4" fontId="8" fillId="14" borderId="48" xfId="0" applyNumberFormat="1" applyFont="1" applyFill="1" applyBorder="1" applyAlignment="1" applyProtection="1">
      <alignment vertical="center" wrapText="1"/>
    </xf>
    <xf numFmtId="10" fontId="36" fillId="19" borderId="49" xfId="1" applyNumberFormat="1" applyFont="1" applyFill="1" applyBorder="1" applyAlignment="1" applyProtection="1">
      <alignment vertical="center" wrapText="1"/>
    </xf>
    <xf numFmtId="4" fontId="56" fillId="19" borderId="50" xfId="0" applyNumberFormat="1" applyFont="1" applyFill="1" applyBorder="1" applyAlignment="1">
      <alignment horizontal="left"/>
    </xf>
    <xf numFmtId="4" fontId="8" fillId="17" borderId="9" xfId="0" applyNumberFormat="1" applyFont="1" applyFill="1" applyBorder="1" applyAlignment="1" applyProtection="1">
      <alignment vertical="center" wrapText="1"/>
    </xf>
    <xf numFmtId="10" fontId="36" fillId="17" borderId="3" xfId="1" applyNumberFormat="1" applyFont="1" applyFill="1" applyBorder="1" applyAlignment="1" applyProtection="1">
      <alignment vertical="center" wrapText="1"/>
    </xf>
    <xf numFmtId="4" fontId="56" fillId="13" borderId="50" xfId="0" applyNumberFormat="1" applyFont="1" applyFill="1" applyBorder="1" applyAlignment="1">
      <alignment horizontal="left"/>
    </xf>
    <xf numFmtId="4" fontId="8" fillId="15" borderId="48" xfId="0" applyNumberFormat="1" applyFont="1" applyFill="1" applyBorder="1" applyAlignment="1" applyProtection="1">
      <alignment vertical="center" wrapText="1"/>
    </xf>
    <xf numFmtId="10" fontId="36" fillId="16" borderId="54" xfId="1" applyNumberFormat="1" applyFont="1" applyFill="1" applyBorder="1" applyAlignment="1" applyProtection="1">
      <alignment vertical="center" wrapText="1"/>
    </xf>
    <xf numFmtId="4" fontId="8" fillId="13" borderId="3" xfId="0" applyNumberFormat="1" applyFont="1" applyFill="1" applyBorder="1" applyAlignment="1" applyProtection="1">
      <alignment vertical="center" wrapText="1"/>
    </xf>
    <xf numFmtId="10" fontId="36" fillId="13" borderId="3" xfId="1" applyNumberFormat="1" applyFont="1" applyFill="1" applyBorder="1" applyAlignment="1" applyProtection="1">
      <alignment vertical="center" wrapText="1"/>
    </xf>
    <xf numFmtId="4" fontId="61" fillId="13" borderId="3" xfId="0" applyNumberFormat="1" applyFont="1" applyFill="1" applyBorder="1" applyAlignment="1" applyProtection="1">
      <alignment vertical="center" wrapText="1"/>
    </xf>
    <xf numFmtId="1" fontId="28" fillId="13" borderId="3" xfId="0" applyNumberFormat="1" applyFont="1" applyFill="1" applyBorder="1" applyAlignment="1" applyProtection="1">
      <alignment horizontal="center" vertical="center"/>
    </xf>
    <xf numFmtId="10" fontId="29" fillId="13" borderId="3" xfId="1" applyNumberFormat="1" applyFont="1" applyFill="1" applyBorder="1" applyAlignment="1" applyProtection="1">
      <alignment horizontal="center" vertical="center" wrapText="1"/>
    </xf>
    <xf numFmtId="4" fontId="30" fillId="13" borderId="3" xfId="0" applyNumberFormat="1" applyFont="1" applyFill="1" applyBorder="1" applyAlignment="1" applyProtection="1">
      <alignment vertical="center" wrapText="1"/>
    </xf>
    <xf numFmtId="4" fontId="56" fillId="13" borderId="0" xfId="0" applyNumberFormat="1" applyFont="1" applyFill="1" applyBorder="1" applyAlignment="1">
      <alignment horizontal="left"/>
    </xf>
    <xf numFmtId="4" fontId="13" fillId="19" borderId="10" xfId="0" applyNumberFormat="1" applyFont="1" applyFill="1" applyBorder="1" applyAlignment="1" applyProtection="1">
      <alignment vertical="center" wrapText="1"/>
    </xf>
    <xf numFmtId="4" fontId="31" fillId="5" borderId="0" xfId="0" applyNumberFormat="1" applyFont="1" applyFill="1" applyBorder="1" applyProtection="1"/>
    <xf numFmtId="10" fontId="34" fillId="5" borderId="0" xfId="0" applyNumberFormat="1" applyFont="1" applyFill="1" applyBorder="1" applyProtection="1"/>
    <xf numFmtId="4" fontId="31" fillId="5" borderId="0" xfId="0" applyNumberFormat="1" applyFont="1" applyFill="1" applyBorder="1" applyAlignment="1" applyProtection="1">
      <alignment vertical="center"/>
    </xf>
    <xf numFmtId="10" fontId="34" fillId="5" borderId="0" xfId="0" applyNumberFormat="1" applyFont="1" applyFill="1" applyBorder="1" applyAlignment="1" applyProtection="1">
      <alignment vertical="center"/>
    </xf>
    <xf numFmtId="4" fontId="31" fillId="5" borderId="18" xfId="0" applyNumberFormat="1" applyFont="1" applyFill="1" applyBorder="1" applyProtection="1"/>
    <xf numFmtId="10" fontId="34" fillId="5" borderId="18" xfId="0" applyNumberFormat="1" applyFont="1" applyFill="1" applyBorder="1" applyProtection="1"/>
    <xf numFmtId="4" fontId="31" fillId="5" borderId="19" xfId="0" applyNumberFormat="1" applyFont="1" applyFill="1" applyBorder="1" applyProtection="1"/>
    <xf numFmtId="4" fontId="31" fillId="5" borderId="21" xfId="0" applyNumberFormat="1" applyFont="1" applyFill="1" applyBorder="1" applyAlignment="1" applyProtection="1">
      <alignment vertical="center"/>
    </xf>
    <xf numFmtId="4" fontId="31" fillId="5" borderId="21" xfId="0" applyNumberFormat="1" applyFont="1" applyFill="1" applyBorder="1" applyProtection="1"/>
    <xf numFmtId="0" fontId="33" fillId="5" borderId="23" xfId="0" applyFont="1" applyFill="1" applyBorder="1" applyProtection="1"/>
    <xf numFmtId="4" fontId="31" fillId="5" borderId="23" xfId="0" applyNumberFormat="1" applyFont="1" applyFill="1" applyBorder="1" applyProtection="1"/>
    <xf numFmtId="10" fontId="34" fillId="5" borderId="23" xfId="0" applyNumberFormat="1" applyFont="1" applyFill="1" applyBorder="1" applyProtection="1"/>
    <xf numFmtId="4" fontId="31" fillId="5" borderId="24" xfId="0" applyNumberFormat="1" applyFont="1" applyFill="1" applyBorder="1" applyProtection="1"/>
    <xf numFmtId="0" fontId="0" fillId="5" borderId="22" xfId="0" applyFont="1" applyFill="1" applyBorder="1"/>
    <xf numFmtId="0" fontId="0" fillId="5" borderId="23" xfId="0" applyFont="1" applyFill="1" applyBorder="1"/>
    <xf numFmtId="4" fontId="6" fillId="5" borderId="24" xfId="0" applyNumberFormat="1" applyFont="1" applyFill="1" applyBorder="1"/>
    <xf numFmtId="10" fontId="34" fillId="5" borderId="19" xfId="0" applyNumberFormat="1" applyFont="1" applyFill="1" applyBorder="1" applyProtection="1"/>
    <xf numFmtId="10" fontId="34" fillId="5" borderId="21" xfId="0" applyNumberFormat="1" applyFont="1" applyFill="1" applyBorder="1" applyAlignment="1" applyProtection="1">
      <alignment vertical="center"/>
    </xf>
    <xf numFmtId="10" fontId="34" fillId="5" borderId="21" xfId="0" applyNumberFormat="1" applyFont="1" applyFill="1" applyBorder="1" applyProtection="1"/>
    <xf numFmtId="10" fontId="34" fillId="5" borderId="24" xfId="0" applyNumberFormat="1" applyFont="1" applyFill="1" applyBorder="1" applyProtection="1"/>
    <xf numFmtId="10" fontId="36" fillId="5" borderId="49" xfId="1" applyNumberFormat="1" applyFont="1" applyFill="1" applyBorder="1" applyAlignment="1" applyProtection="1">
      <alignment horizontal="center" vertical="center" wrapText="1"/>
      <protection locked="0"/>
    </xf>
    <xf numFmtId="2" fontId="62" fillId="0" borderId="0" xfId="2" applyNumberFormat="1" applyFont="1" applyAlignment="1" applyProtection="1">
      <alignment horizontal="left" vertical="center" wrapText="1"/>
    </xf>
    <xf numFmtId="0" fontId="13" fillId="0" borderId="0" xfId="0" applyFont="1" applyAlignment="1" applyProtection="1">
      <alignment horizontal="left"/>
    </xf>
    <xf numFmtId="0" fontId="22" fillId="12" borderId="39" xfId="0" applyFont="1" applyFill="1" applyBorder="1" applyAlignment="1" applyProtection="1">
      <alignment horizontal="center"/>
    </xf>
    <xf numFmtId="0" fontId="18" fillId="5" borderId="0" xfId="0" applyFont="1" applyFill="1" applyBorder="1" applyAlignment="1" applyProtection="1">
      <alignment horizontal="center"/>
    </xf>
    <xf numFmtId="0" fontId="13" fillId="19" borderId="9" xfId="0" applyFont="1" applyFill="1" applyBorder="1" applyAlignment="1" applyProtection="1">
      <alignment horizontal="left" vertical="center" wrapText="1"/>
    </xf>
    <xf numFmtId="0" fontId="18" fillId="12" borderId="39" xfId="0" applyFont="1" applyFill="1" applyBorder="1" applyAlignment="1" applyProtection="1">
      <alignment horizontal="center"/>
    </xf>
    <xf numFmtId="0" fontId="13" fillId="19" borderId="9" xfId="0" applyFont="1" applyFill="1" applyBorder="1" applyAlignment="1" applyProtection="1">
      <alignment horizontal="left" vertical="center"/>
    </xf>
    <xf numFmtId="9" fontId="21" fillId="12" borderId="39" xfId="0" applyNumberFormat="1" applyFont="1" applyFill="1" applyBorder="1" applyAlignment="1" applyProtection="1">
      <alignment horizontal="center"/>
    </xf>
    <xf numFmtId="9" fontId="24" fillId="12" borderId="39" xfId="0" applyNumberFormat="1" applyFont="1" applyFill="1" applyBorder="1" applyAlignment="1" applyProtection="1">
      <alignment vertical="top"/>
    </xf>
    <xf numFmtId="9" fontId="18" fillId="5" borderId="0" xfId="0" applyNumberFormat="1" applyFont="1" applyFill="1" applyBorder="1" applyAlignment="1" applyProtection="1">
      <alignment horizontal="center"/>
    </xf>
    <xf numFmtId="9" fontId="34" fillId="5" borderId="0" xfId="0" applyNumberFormat="1" applyFont="1" applyFill="1" applyProtection="1"/>
    <xf numFmtId="9" fontId="34" fillId="5" borderId="0" xfId="0" applyNumberFormat="1" applyFont="1" applyFill="1" applyAlignment="1" applyProtection="1">
      <alignment vertical="center"/>
    </xf>
    <xf numFmtId="9" fontId="34" fillId="5" borderId="0" xfId="0" applyNumberFormat="1" applyFont="1" applyFill="1"/>
    <xf numFmtId="9" fontId="34" fillId="0" borderId="0" xfId="0" applyNumberFormat="1" applyFont="1"/>
    <xf numFmtId="0" fontId="39" fillId="12" borderId="39" xfId="0" applyFont="1" applyFill="1" applyBorder="1" applyAlignment="1" applyProtection="1">
      <alignment vertical="center"/>
    </xf>
    <xf numFmtId="4" fontId="8" fillId="19" borderId="59" xfId="0" applyNumberFormat="1" applyFont="1" applyFill="1" applyBorder="1" applyAlignment="1" applyProtection="1">
      <alignment vertical="center" wrapText="1"/>
    </xf>
    <xf numFmtId="10" fontId="21" fillId="10" borderId="63" xfId="0" applyNumberFormat="1" applyFont="1" applyFill="1" applyBorder="1" applyAlignment="1" applyProtection="1">
      <alignment horizontal="right"/>
    </xf>
    <xf numFmtId="10" fontId="21" fillId="10" borderId="64" xfId="0" applyNumberFormat="1" applyFont="1" applyFill="1" applyBorder="1" applyAlignment="1" applyProtection="1">
      <alignment horizontal="right"/>
    </xf>
    <xf numFmtId="4" fontId="6" fillId="17" borderId="46" xfId="0" applyNumberFormat="1" applyFont="1" applyFill="1" applyBorder="1" applyAlignment="1" applyProtection="1">
      <alignment vertical="center" wrapText="1"/>
    </xf>
    <xf numFmtId="4" fontId="6" fillId="10" borderId="46" xfId="0" applyNumberFormat="1" applyFont="1" applyFill="1" applyBorder="1" applyAlignment="1" applyProtection="1">
      <alignment vertical="center" wrapText="1"/>
    </xf>
    <xf numFmtId="4" fontId="6" fillId="16" borderId="46" xfId="0" applyNumberFormat="1" applyFont="1" applyFill="1" applyBorder="1" applyAlignment="1" applyProtection="1">
      <alignment vertical="center" wrapText="1"/>
    </xf>
    <xf numFmtId="4" fontId="8" fillId="16" borderId="10" xfId="0" applyNumberFormat="1" applyFont="1" applyFill="1" applyBorder="1" applyAlignment="1" applyProtection="1">
      <alignment horizontal="right" vertical="center" wrapText="1"/>
    </xf>
    <xf numFmtId="4" fontId="8" fillId="17" borderId="10" xfId="0" applyNumberFormat="1" applyFont="1" applyFill="1" applyBorder="1" applyAlignment="1" applyProtection="1">
      <alignment horizontal="right" vertical="center" wrapText="1"/>
    </xf>
    <xf numFmtId="0" fontId="63" fillId="0" borderId="0" xfId="0" applyFont="1"/>
    <xf numFmtId="0" fontId="13" fillId="19" borderId="9" xfId="0" applyFont="1" applyFill="1" applyBorder="1" applyAlignment="1" applyProtection="1">
      <alignment horizontal="left" vertical="center" wrapText="1"/>
    </xf>
    <xf numFmtId="4" fontId="56" fillId="12" borderId="50" xfId="0" applyNumberFormat="1" applyFont="1" applyFill="1" applyBorder="1" applyAlignment="1">
      <alignment horizontal="left" vertical="center"/>
    </xf>
    <xf numFmtId="1" fontId="27" fillId="12" borderId="51" xfId="0" applyNumberFormat="1" applyFont="1" applyFill="1" applyBorder="1" applyAlignment="1" applyProtection="1">
      <alignment horizontal="center" vertical="center" wrapText="1"/>
      <protection locked="0"/>
    </xf>
    <xf numFmtId="4" fontId="56" fillId="12" borderId="50" xfId="0" applyNumberFormat="1" applyFont="1" applyFill="1" applyBorder="1" applyAlignment="1">
      <alignment horizontal="left" vertical="center" wrapText="1"/>
    </xf>
    <xf numFmtId="1" fontId="27" fillId="12" borderId="52" xfId="0" applyNumberFormat="1" applyFont="1" applyFill="1" applyBorder="1" applyAlignment="1" applyProtection="1">
      <alignment horizontal="center" vertical="center" wrapText="1"/>
      <protection locked="0"/>
    </xf>
    <xf numFmtId="0" fontId="0" fillId="0" borderId="0" xfId="0" applyFont="1" applyAlignment="1">
      <alignment vertical="center" wrapText="1"/>
    </xf>
    <xf numFmtId="4" fontId="27" fillId="12" borderId="51" xfId="0" applyNumberFormat="1" applyFont="1" applyFill="1" applyBorder="1" applyAlignment="1">
      <alignment vertical="center"/>
    </xf>
    <xf numFmtId="1" fontId="48" fillId="12" borderId="51" xfId="0" applyNumberFormat="1" applyFont="1" applyFill="1" applyBorder="1" applyAlignment="1" applyProtection="1">
      <alignment horizontal="center" vertical="center" wrapText="1"/>
      <protection locked="0"/>
    </xf>
    <xf numFmtId="4" fontId="11" fillId="12" borderId="51" xfId="0" applyNumberFormat="1" applyFont="1" applyFill="1" applyBorder="1" applyAlignment="1">
      <alignment horizontal="left" vertical="center"/>
    </xf>
    <xf numFmtId="1" fontId="11" fillId="12" borderId="51" xfId="0" applyNumberFormat="1" applyFont="1" applyFill="1" applyBorder="1" applyAlignment="1" applyProtection="1">
      <alignment horizontal="center" vertical="center" wrapText="1"/>
      <protection locked="0"/>
    </xf>
    <xf numFmtId="9" fontId="11" fillId="12" borderId="51" xfId="0" applyNumberFormat="1" applyFont="1" applyFill="1" applyBorder="1" applyAlignment="1" applyProtection="1">
      <alignment horizontal="center" vertical="center" wrapText="1"/>
      <protection locked="0"/>
    </xf>
    <xf numFmtId="0" fontId="56" fillId="0" borderId="0" xfId="0" applyFont="1" applyBorder="1" applyAlignment="1" applyProtection="1">
      <alignment horizontal="left" vertical="center"/>
    </xf>
    <xf numFmtId="0" fontId="56" fillId="5" borderId="0" xfId="0" applyFont="1" applyFill="1" applyBorder="1" applyAlignment="1" applyProtection="1">
      <alignment horizontal="left"/>
    </xf>
    <xf numFmtId="0" fontId="56" fillId="5" borderId="0" xfId="0" applyFont="1" applyFill="1" applyBorder="1" applyAlignment="1" applyProtection="1">
      <alignment horizontal="left" vertical="center"/>
    </xf>
    <xf numFmtId="9" fontId="21" fillId="5" borderId="43" xfId="0" applyNumberFormat="1" applyFont="1" applyFill="1" applyBorder="1" applyAlignment="1" applyProtection="1">
      <alignment horizontal="right"/>
      <protection locked="0"/>
    </xf>
    <xf numFmtId="9" fontId="21" fillId="5" borderId="45" xfId="0" applyNumberFormat="1" applyFont="1" applyFill="1" applyBorder="1" applyAlignment="1" applyProtection="1">
      <alignment horizontal="right"/>
      <protection locked="0"/>
    </xf>
    <xf numFmtId="0" fontId="63" fillId="0" borderId="0" xfId="0" applyFont="1" applyAlignment="1">
      <alignment vertical="center"/>
    </xf>
    <xf numFmtId="0" fontId="64" fillId="0" borderId="0" xfId="0" applyFont="1"/>
    <xf numFmtId="0" fontId="63" fillId="0" borderId="0" xfId="0" applyFont="1" applyProtection="1">
      <protection locked="0"/>
    </xf>
    <xf numFmtId="0" fontId="63" fillId="0" borderId="0" xfId="0" applyFont="1" applyAlignment="1" applyProtection="1">
      <alignment vertical="center"/>
      <protection locked="0"/>
    </xf>
    <xf numFmtId="10" fontId="65" fillId="0" borderId="0" xfId="0" applyNumberFormat="1" applyFont="1"/>
    <xf numFmtId="0" fontId="13" fillId="0" borderId="0" xfId="0" applyFont="1" applyProtection="1"/>
    <xf numFmtId="0" fontId="63" fillId="0" borderId="0" xfId="0" applyFont="1" applyProtection="1"/>
    <xf numFmtId="0" fontId="27" fillId="14" borderId="55" xfId="0" applyFont="1" applyFill="1" applyBorder="1" applyAlignment="1" applyProtection="1">
      <alignment horizontal="left" vertical="center"/>
    </xf>
    <xf numFmtId="0" fontId="27" fillId="14" borderId="35" xfId="0" applyFont="1" applyFill="1" applyBorder="1" applyAlignment="1" applyProtection="1">
      <alignment horizontal="left" vertical="center" wrapText="1"/>
    </xf>
    <xf numFmtId="4" fontId="49" fillId="14" borderId="48" xfId="0" applyNumberFormat="1" applyFont="1" applyFill="1" applyBorder="1" applyAlignment="1" applyProtection="1">
      <alignment vertical="center" wrapText="1"/>
    </xf>
    <xf numFmtId="4" fontId="27" fillId="14" borderId="48" xfId="0" applyNumberFormat="1" applyFont="1" applyFill="1" applyBorder="1" applyAlignment="1" applyProtection="1">
      <alignment vertical="center" wrapText="1"/>
    </xf>
    <xf numFmtId="0" fontId="6" fillId="0" borderId="0" xfId="0" quotePrefix="1" applyFont="1" applyAlignment="1">
      <alignment horizontal="left"/>
    </xf>
    <xf numFmtId="2" fontId="33" fillId="4" borderId="44" xfId="0" applyNumberFormat="1" applyFont="1" applyFill="1" applyBorder="1" applyAlignment="1" applyProtection="1">
      <alignment horizontal="center" vertical="center" wrapText="1"/>
    </xf>
    <xf numFmtId="0" fontId="6" fillId="16" borderId="65" xfId="0" applyFont="1" applyFill="1" applyBorder="1" applyAlignment="1" applyProtection="1">
      <alignment horizontal="left" vertical="center" wrapText="1"/>
    </xf>
    <xf numFmtId="0" fontId="6" fillId="10" borderId="67" xfId="0" applyFont="1" applyFill="1" applyBorder="1" applyAlignment="1" applyProtection="1">
      <alignment horizontal="left" vertical="center" wrapText="1"/>
    </xf>
    <xf numFmtId="0" fontId="33" fillId="5" borderId="43" xfId="0" applyFont="1" applyFill="1" applyBorder="1" applyAlignment="1" applyProtection="1">
      <alignment horizontal="left" vertical="top" wrapText="1"/>
      <protection locked="0"/>
    </xf>
    <xf numFmtId="0" fontId="5" fillId="5" borderId="43" xfId="0" applyFont="1" applyFill="1" applyBorder="1" applyAlignment="1" applyProtection="1">
      <alignment horizontal="left" vertical="top" wrapText="1"/>
      <protection locked="0"/>
    </xf>
    <xf numFmtId="4" fontId="6" fillId="5" borderId="46" xfId="0" applyNumberFormat="1" applyFont="1" applyFill="1" applyBorder="1" applyAlignment="1" applyProtection="1">
      <alignment vertical="top" wrapText="1"/>
      <protection locked="0"/>
    </xf>
    <xf numFmtId="0" fontId="13" fillId="19" borderId="9" xfId="0" applyFont="1" applyFill="1" applyBorder="1" applyAlignment="1" applyProtection="1">
      <alignment horizontal="left" vertical="top" wrapText="1"/>
    </xf>
    <xf numFmtId="4" fontId="13" fillId="19" borderId="10" xfId="0" applyNumberFormat="1" applyFont="1" applyFill="1" applyBorder="1" applyAlignment="1" applyProtection="1">
      <alignment vertical="top" wrapText="1"/>
    </xf>
    <xf numFmtId="0" fontId="15" fillId="12" borderId="39" xfId="0" applyFont="1" applyFill="1" applyBorder="1" applyAlignment="1" applyProtection="1">
      <alignment wrapText="1"/>
    </xf>
    <xf numFmtId="0" fontId="15" fillId="12" borderId="57" xfId="0" applyFont="1" applyFill="1" applyBorder="1" applyAlignment="1" applyProtection="1">
      <alignment wrapText="1"/>
    </xf>
    <xf numFmtId="0" fontId="15" fillId="12" borderId="39" xfId="0" applyFont="1" applyFill="1" applyBorder="1" applyAlignment="1" applyProtection="1">
      <alignment vertical="center" wrapText="1"/>
    </xf>
    <xf numFmtId="0" fontId="6" fillId="5" borderId="43" xfId="0" applyFont="1" applyFill="1" applyBorder="1" applyAlignment="1" applyProtection="1">
      <alignment horizontal="left" vertical="top" wrapText="1"/>
      <protection locked="0"/>
    </xf>
    <xf numFmtId="0" fontId="8" fillId="19" borderId="9" xfId="0" applyFont="1" applyFill="1" applyBorder="1" applyAlignment="1" applyProtection="1">
      <alignment horizontal="left" vertical="top" wrapText="1"/>
    </xf>
    <xf numFmtId="2" fontId="33" fillId="0" borderId="43" xfId="0" applyNumberFormat="1" applyFont="1" applyFill="1" applyBorder="1" applyAlignment="1" applyProtection="1">
      <alignment horizontal="center" vertical="center" wrapText="1"/>
      <protection locked="0"/>
    </xf>
    <xf numFmtId="2" fontId="33" fillId="0" borderId="44" xfId="0" applyNumberFormat="1" applyFont="1" applyFill="1" applyBorder="1" applyAlignment="1" applyProtection="1">
      <alignment horizontal="center" vertical="center" wrapText="1"/>
      <protection locked="0"/>
    </xf>
    <xf numFmtId="0" fontId="0" fillId="5" borderId="0" xfId="0" applyFont="1" applyFill="1" applyProtection="1"/>
    <xf numFmtId="0" fontId="33" fillId="0" borderId="0" xfId="0" applyFont="1" applyProtection="1"/>
    <xf numFmtId="0" fontId="5" fillId="0" borderId="0" xfId="0" applyFont="1" applyAlignment="1" applyProtection="1">
      <alignment wrapText="1"/>
    </xf>
    <xf numFmtId="0" fontId="25" fillId="4" borderId="10" xfId="0" applyFont="1" applyFill="1" applyBorder="1" applyAlignment="1" applyProtection="1">
      <alignment horizontal="left" vertical="top" wrapText="1"/>
    </xf>
    <xf numFmtId="0" fontId="25" fillId="4" borderId="9" xfId="0" applyFont="1" applyFill="1" applyBorder="1" applyAlignment="1" applyProtection="1">
      <alignment horizontal="left" vertical="top" wrapText="1"/>
    </xf>
    <xf numFmtId="0" fontId="25" fillId="4" borderId="5" xfId="0" applyFont="1" applyFill="1" applyBorder="1" applyAlignment="1" applyProtection="1">
      <alignment horizontal="left" vertical="top" wrapText="1"/>
    </xf>
    <xf numFmtId="0" fontId="51" fillId="7" borderId="0" xfId="0" applyFont="1" applyFill="1" applyBorder="1" applyAlignment="1" applyProtection="1">
      <alignment horizontal="center" vertical="center" wrapText="1"/>
    </xf>
    <xf numFmtId="0" fontId="13" fillId="9" borderId="26" xfId="0" applyFont="1" applyFill="1" applyBorder="1" applyAlignment="1" applyProtection="1">
      <alignment horizontal="center" vertical="center" wrapText="1"/>
    </xf>
    <xf numFmtId="0" fontId="0" fillId="10" borderId="11" xfId="0" applyFont="1" applyFill="1" applyBorder="1" applyAlignment="1" applyProtection="1">
      <alignment horizontal="left" vertical="center" wrapText="1"/>
    </xf>
    <xf numFmtId="0" fontId="0" fillId="10" borderId="12" xfId="0" applyFont="1" applyFill="1" applyBorder="1" applyAlignment="1" applyProtection="1">
      <alignment horizontal="left" vertical="center" wrapText="1"/>
    </xf>
    <xf numFmtId="0" fontId="0" fillId="4" borderId="11" xfId="0" applyFont="1" applyFill="1" applyBorder="1" applyAlignment="1" applyProtection="1">
      <alignment horizontal="left" vertical="center" wrapText="1"/>
    </xf>
    <xf numFmtId="0" fontId="0" fillId="4" borderId="12" xfId="0" applyFont="1" applyFill="1" applyBorder="1" applyAlignment="1" applyProtection="1">
      <alignment horizontal="left" vertical="center" wrapText="1"/>
    </xf>
    <xf numFmtId="0" fontId="0" fillId="10" borderId="41" xfId="0" applyFont="1" applyFill="1" applyBorder="1" applyAlignment="1" applyProtection="1">
      <alignment horizontal="left" vertical="center" wrapText="1"/>
    </xf>
    <xf numFmtId="0" fontId="0" fillId="10" borderId="42" xfId="0" applyFont="1" applyFill="1" applyBorder="1" applyAlignment="1" applyProtection="1">
      <alignment horizontal="left" vertical="center" wrapText="1"/>
    </xf>
    <xf numFmtId="0" fontId="15" fillId="12" borderId="56" xfId="0" applyFont="1" applyFill="1" applyBorder="1" applyAlignment="1" applyProtection="1">
      <alignment horizontal="center" vertical="center"/>
    </xf>
    <xf numFmtId="0" fontId="15" fillId="12" borderId="57" xfId="0" applyFont="1" applyFill="1" applyBorder="1" applyAlignment="1" applyProtection="1">
      <alignment horizontal="center" vertical="center"/>
    </xf>
    <xf numFmtId="0" fontId="15" fillId="12" borderId="58" xfId="0" applyFont="1" applyFill="1" applyBorder="1" applyAlignment="1" applyProtection="1">
      <alignment horizontal="center" vertical="center"/>
    </xf>
    <xf numFmtId="0" fontId="66" fillId="12" borderId="56" xfId="0" applyFont="1" applyFill="1" applyBorder="1" applyAlignment="1" applyProtection="1">
      <alignment horizontal="center" vertical="center"/>
    </xf>
    <xf numFmtId="0" fontId="66" fillId="12" borderId="57" xfId="0" applyFont="1" applyFill="1" applyBorder="1" applyAlignment="1" applyProtection="1">
      <alignment horizontal="center" vertical="center"/>
    </xf>
    <xf numFmtId="0" fontId="66" fillId="12" borderId="58" xfId="0" applyFont="1" applyFill="1" applyBorder="1" applyAlignment="1" applyProtection="1">
      <alignment horizontal="center" vertical="center"/>
    </xf>
    <xf numFmtId="0" fontId="8" fillId="0" borderId="0" xfId="0" applyFont="1" applyAlignment="1" applyProtection="1">
      <alignment horizontal="left" vertical="top" wrapText="1"/>
    </xf>
    <xf numFmtId="0" fontId="13" fillId="0" borderId="23" xfId="0" applyFont="1" applyBorder="1" applyAlignment="1" applyProtection="1">
      <alignment horizontal="right" vertical="center"/>
    </xf>
    <xf numFmtId="0" fontId="6" fillId="0" borderId="22" xfId="0" applyFont="1" applyBorder="1" applyAlignment="1" applyProtection="1">
      <alignment horizontal="center" wrapText="1"/>
    </xf>
    <xf numFmtId="0" fontId="6" fillId="0" borderId="23" xfId="0" applyFont="1" applyBorder="1" applyAlignment="1" applyProtection="1">
      <alignment horizontal="center" wrapText="1"/>
    </xf>
    <xf numFmtId="0" fontId="6" fillId="0" borderId="24" xfId="0" applyFont="1" applyBorder="1" applyAlignment="1" applyProtection="1">
      <alignment horizontal="center" wrapText="1"/>
    </xf>
    <xf numFmtId="0" fontId="22" fillId="12" borderId="39" xfId="0" applyFont="1" applyFill="1" applyBorder="1" applyAlignment="1" applyProtection="1">
      <alignment horizontal="center"/>
    </xf>
    <xf numFmtId="0" fontId="24" fillId="12" borderId="39" xfId="0" applyFont="1" applyFill="1" applyBorder="1" applyAlignment="1" applyProtection="1">
      <alignment vertical="top"/>
    </xf>
    <xf numFmtId="0" fontId="42" fillId="5" borderId="39" xfId="0" applyFont="1" applyFill="1" applyBorder="1" applyAlignment="1" applyProtection="1">
      <alignment horizontal="left" vertical="top" wrapText="1"/>
      <protection locked="0"/>
    </xf>
    <xf numFmtId="0" fontId="19" fillId="5" borderId="39" xfId="0" applyFont="1" applyFill="1" applyBorder="1" applyAlignment="1" applyProtection="1">
      <alignment horizontal="left" vertical="center" wrapText="1"/>
      <protection locked="0"/>
    </xf>
    <xf numFmtId="0" fontId="18" fillId="5" borderId="0" xfId="0" applyFont="1" applyFill="1" applyBorder="1" applyAlignment="1" applyProtection="1">
      <alignment horizontal="center"/>
    </xf>
    <xf numFmtId="0" fontId="24" fillId="12" borderId="56" xfId="0" applyFont="1" applyFill="1" applyBorder="1" applyAlignment="1" applyProtection="1">
      <alignment vertical="top"/>
    </xf>
    <xf numFmtId="0" fontId="24" fillId="12" borderId="57" xfId="0" applyFont="1" applyFill="1" applyBorder="1" applyAlignment="1" applyProtection="1">
      <alignment vertical="top"/>
    </xf>
    <xf numFmtId="0" fontId="24" fillId="12" borderId="58" xfId="0" applyFont="1" applyFill="1" applyBorder="1" applyAlignment="1" applyProtection="1">
      <alignment vertical="top"/>
    </xf>
    <xf numFmtId="43" fontId="45" fillId="12" borderId="39" xfId="2" applyFont="1" applyFill="1" applyBorder="1" applyAlignment="1" applyProtection="1">
      <alignment horizontal="center" vertical="center"/>
    </xf>
    <xf numFmtId="0" fontId="11" fillId="12" borderId="39" xfId="0" applyFont="1" applyFill="1" applyBorder="1" applyAlignment="1" applyProtection="1">
      <alignment horizontal="center" vertical="center"/>
    </xf>
    <xf numFmtId="0" fontId="22" fillId="12" borderId="39" xfId="0" applyFont="1" applyFill="1" applyBorder="1" applyAlignment="1" applyProtection="1">
      <alignment horizontal="left" vertical="center" wrapText="1"/>
    </xf>
    <xf numFmtId="0" fontId="13" fillId="9" borderId="17" xfId="0" applyFont="1" applyFill="1" applyBorder="1" applyAlignment="1" applyProtection="1">
      <alignment horizontal="center" vertical="center" wrapText="1"/>
    </xf>
    <xf numFmtId="0" fontId="13" fillId="9" borderId="18" xfId="0" applyFont="1" applyFill="1" applyBorder="1" applyAlignment="1" applyProtection="1">
      <alignment horizontal="center" vertical="center" wrapText="1"/>
    </xf>
    <xf numFmtId="0" fontId="19" fillId="4" borderId="39" xfId="0" applyFont="1" applyFill="1" applyBorder="1" applyAlignment="1" applyProtection="1">
      <alignment horizontal="left" vertical="center" wrapText="1"/>
    </xf>
    <xf numFmtId="166" fontId="33" fillId="5" borderId="0" xfId="0" applyNumberFormat="1" applyFont="1" applyFill="1" applyBorder="1" applyAlignment="1" applyProtection="1">
      <alignment horizontal="left" vertical="center"/>
    </xf>
    <xf numFmtId="0" fontId="15" fillId="12" borderId="56" xfId="0" applyFont="1" applyFill="1" applyBorder="1" applyAlignment="1" applyProtection="1">
      <alignment horizontal="center" vertical="center" wrapText="1"/>
    </xf>
    <xf numFmtId="0" fontId="15" fillId="12" borderId="57" xfId="0" applyFont="1" applyFill="1" applyBorder="1" applyAlignment="1" applyProtection="1">
      <alignment horizontal="center" vertical="center" wrapText="1"/>
    </xf>
    <xf numFmtId="0" fontId="27" fillId="12" borderId="57" xfId="0" applyFont="1" applyFill="1" applyBorder="1" applyAlignment="1" applyProtection="1">
      <alignment horizontal="center" vertical="center" wrapText="1"/>
    </xf>
    <xf numFmtId="0" fontId="27" fillId="12" borderId="58" xfId="0" applyFont="1" applyFill="1" applyBorder="1" applyAlignment="1" applyProtection="1">
      <alignment horizontal="center" vertical="center" wrapText="1"/>
    </xf>
    <xf numFmtId="0" fontId="0" fillId="16" borderId="10" xfId="0" applyFont="1" applyFill="1" applyBorder="1" applyAlignment="1" applyProtection="1">
      <alignment horizontal="left" vertical="center" wrapText="1"/>
    </xf>
    <xf numFmtId="0" fontId="0" fillId="16" borderId="9" xfId="0" applyFont="1" applyFill="1" applyBorder="1" applyAlignment="1" applyProtection="1">
      <alignment horizontal="left" vertical="center" wrapText="1"/>
    </xf>
    <xf numFmtId="0" fontId="0" fillId="17" borderId="10" xfId="0" applyFont="1" applyFill="1" applyBorder="1" applyAlignment="1" applyProtection="1">
      <alignment horizontal="left" vertical="center" wrapText="1"/>
    </xf>
    <xf numFmtId="0" fontId="0" fillId="17" borderId="9" xfId="0" applyFont="1" applyFill="1" applyBorder="1" applyAlignment="1" applyProtection="1">
      <alignment horizontal="left" vertical="center" wrapText="1"/>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17" borderId="59" xfId="0" applyFont="1" applyFill="1" applyBorder="1" applyAlignment="1" applyProtection="1">
      <alignment horizontal="left" vertical="center" wrapText="1"/>
    </xf>
    <xf numFmtId="0" fontId="0" fillId="17" borderId="14" xfId="0" applyFont="1" applyFill="1" applyBorder="1" applyAlignment="1" applyProtection="1">
      <alignment horizontal="left" vertical="center" wrapText="1"/>
    </xf>
    <xf numFmtId="1" fontId="27" fillId="12" borderId="51" xfId="0" applyNumberFormat="1" applyFont="1" applyFill="1" applyBorder="1" applyAlignment="1" applyProtection="1">
      <alignment horizontal="center" vertical="center" wrapText="1"/>
      <protection locked="0"/>
    </xf>
    <xf numFmtId="0" fontId="11" fillId="14" borderId="35" xfId="0" applyFont="1" applyFill="1" applyBorder="1" applyAlignment="1" applyProtection="1">
      <alignment horizontal="left" vertical="center" wrapText="1"/>
    </xf>
    <xf numFmtId="0" fontId="15" fillId="12" borderId="58" xfId="0" applyFont="1" applyFill="1" applyBorder="1" applyAlignment="1" applyProtection="1">
      <alignment horizontal="center" vertical="center" wrapText="1"/>
    </xf>
    <xf numFmtId="0" fontId="11" fillId="12" borderId="56" xfId="0" applyFont="1" applyFill="1" applyBorder="1" applyAlignment="1" applyProtection="1">
      <alignment horizontal="center" vertical="center" wrapText="1"/>
    </xf>
    <xf numFmtId="0" fontId="11" fillId="12" borderId="58" xfId="0" applyFont="1" applyFill="1" applyBorder="1" applyAlignment="1" applyProtection="1">
      <alignment horizontal="center" vertical="center" wrapText="1"/>
    </xf>
    <xf numFmtId="4" fontId="27" fillId="13" borderId="53" xfId="0" applyNumberFormat="1" applyFont="1" applyFill="1" applyBorder="1" applyAlignment="1">
      <alignment horizontal="left" vertical="center"/>
    </xf>
    <xf numFmtId="4" fontId="27" fillId="13" borderId="35" xfId="0" applyNumberFormat="1" applyFont="1" applyFill="1" applyBorder="1" applyAlignment="1">
      <alignment horizontal="left" vertical="center"/>
    </xf>
    <xf numFmtId="0" fontId="0" fillId="5" borderId="10"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10" xfId="0" applyFont="1" applyFill="1" applyBorder="1" applyAlignment="1" applyProtection="1">
      <alignment horizontal="left" vertical="center" wrapText="1"/>
    </xf>
    <xf numFmtId="0" fontId="0" fillId="6" borderId="34" xfId="0" applyFont="1" applyFill="1" applyBorder="1" applyAlignment="1" applyProtection="1">
      <alignment horizontal="left" vertical="center" wrapText="1"/>
    </xf>
    <xf numFmtId="0" fontId="13" fillId="19" borderId="9" xfId="0" applyFont="1" applyFill="1" applyBorder="1" applyAlignment="1" applyProtection="1">
      <alignment horizontal="left" vertical="center" wrapText="1"/>
    </xf>
    <xf numFmtId="0" fontId="13" fillId="14" borderId="9" xfId="0" applyFont="1" applyFill="1" applyBorder="1" applyAlignment="1" applyProtection="1">
      <alignment horizontal="left" vertical="center" wrapText="1"/>
    </xf>
    <xf numFmtId="0" fontId="27" fillId="12" borderId="56" xfId="0" applyFont="1" applyFill="1" applyBorder="1" applyAlignment="1" applyProtection="1">
      <alignment horizontal="center" vertical="center" wrapText="1"/>
    </xf>
    <xf numFmtId="0" fontId="6" fillId="5" borderId="10" xfId="0" applyFont="1" applyFill="1" applyBorder="1" applyAlignment="1" applyProtection="1">
      <alignment horizontal="left" vertical="center" wrapText="1"/>
    </xf>
    <xf numFmtId="0" fontId="6" fillId="5" borderId="34" xfId="0" applyFont="1" applyFill="1" applyBorder="1" applyAlignment="1" applyProtection="1">
      <alignment horizontal="left" vertical="center" wrapText="1"/>
    </xf>
    <xf numFmtId="1" fontId="27" fillId="13" borderId="35" xfId="0" applyNumberFormat="1" applyFont="1" applyFill="1" applyBorder="1" applyAlignment="1" applyProtection="1">
      <alignment horizontal="center"/>
    </xf>
    <xf numFmtId="1" fontId="28" fillId="13" borderId="33" xfId="0" applyNumberFormat="1" applyFont="1" applyFill="1" applyBorder="1" applyAlignment="1" applyProtection="1">
      <alignment horizontal="center" vertical="center" wrapText="1"/>
    </xf>
    <xf numFmtId="1" fontId="28" fillId="13" borderId="4" xfId="0" applyNumberFormat="1" applyFont="1" applyFill="1" applyBorder="1" applyAlignment="1" applyProtection="1">
      <alignment horizontal="center" vertical="center" wrapText="1"/>
    </xf>
    <xf numFmtId="0" fontId="11" fillId="13" borderId="9" xfId="0" applyFont="1" applyFill="1" applyBorder="1" applyAlignment="1" applyProtection="1">
      <alignment horizontal="left" vertical="center" wrapText="1"/>
    </xf>
    <xf numFmtId="0" fontId="11" fillId="13" borderId="5" xfId="0" applyFont="1" applyFill="1" applyBorder="1" applyAlignment="1" applyProtection="1">
      <alignment horizontal="left" vertical="center" wrapText="1"/>
    </xf>
    <xf numFmtId="0" fontId="25" fillId="4" borderId="37" xfId="0" applyFont="1" applyFill="1" applyBorder="1" applyAlignment="1" applyProtection="1">
      <alignment horizontal="left" vertical="top" wrapText="1"/>
    </xf>
    <xf numFmtId="0" fontId="25" fillId="4" borderId="0" xfId="0" applyFont="1" applyFill="1" applyBorder="1" applyAlignment="1" applyProtection="1">
      <alignment horizontal="left" vertical="top" wrapText="1"/>
    </xf>
    <xf numFmtId="0" fontId="6" fillId="10" borderId="0" xfId="0" applyFont="1" applyFill="1" applyBorder="1" applyAlignment="1" applyProtection="1">
      <alignment horizontal="left" vertical="center" wrapText="1" indent="2"/>
    </xf>
    <xf numFmtId="0" fontId="6" fillId="16" borderId="14" xfId="0" applyFont="1" applyFill="1" applyBorder="1" applyAlignment="1" applyProtection="1">
      <alignment horizontal="left" vertical="center" wrapText="1"/>
    </xf>
    <xf numFmtId="1" fontId="28" fillId="13" borderId="10" xfId="0" applyNumberFormat="1" applyFont="1" applyFill="1" applyBorder="1" applyAlignment="1" applyProtection="1">
      <alignment horizontal="center" vertical="center"/>
    </xf>
    <xf numFmtId="1" fontId="28" fillId="13" borderId="5" xfId="0" applyNumberFormat="1" applyFont="1" applyFill="1" applyBorder="1" applyAlignment="1" applyProtection="1">
      <alignment horizontal="center" vertical="center"/>
    </xf>
    <xf numFmtId="0" fontId="6" fillId="17" borderId="0" xfId="0" applyFont="1" applyFill="1" applyBorder="1" applyAlignment="1" applyProtection="1">
      <alignment horizontal="left" vertical="center" wrapText="1"/>
    </xf>
    <xf numFmtId="0" fontId="6" fillId="17" borderId="66" xfId="0" applyFont="1" applyFill="1" applyBorder="1" applyAlignment="1" applyProtection="1">
      <alignment horizontal="left" vertical="center" wrapText="1"/>
    </xf>
    <xf numFmtId="0" fontId="6" fillId="10" borderId="36" xfId="0" applyFont="1" applyFill="1" applyBorder="1" applyAlignment="1" applyProtection="1">
      <alignment horizontal="left" vertical="center" wrapText="1" indent="2"/>
    </xf>
    <xf numFmtId="1" fontId="27" fillId="13" borderId="55" xfId="0" applyNumberFormat="1" applyFont="1" applyFill="1" applyBorder="1" applyAlignment="1" applyProtection="1">
      <alignment horizontal="center"/>
    </xf>
    <xf numFmtId="4" fontId="6" fillId="10" borderId="44" xfId="0" applyNumberFormat="1" applyFont="1" applyFill="1" applyBorder="1" applyAlignment="1" applyProtection="1">
      <alignment vertical="center" wrapText="1"/>
    </xf>
    <xf numFmtId="4" fontId="6" fillId="5" borderId="46" xfId="0" applyNumberFormat="1" applyFont="1" applyFill="1" applyBorder="1" applyAlignment="1" applyProtection="1">
      <alignment vertical="center" wrapText="1"/>
    </xf>
    <xf numFmtId="4" fontId="6" fillId="5" borderId="44" xfId="0" applyNumberFormat="1" applyFont="1" applyFill="1" applyBorder="1" applyAlignment="1" applyProtection="1">
      <alignment vertical="center" wrapText="1"/>
    </xf>
    <xf numFmtId="10" fontId="21" fillId="0" borderId="46" xfId="0" applyNumberFormat="1" applyFont="1" applyFill="1" applyBorder="1" applyAlignment="1" applyProtection="1">
      <alignment horizontal="right"/>
      <protection locked="0"/>
    </xf>
    <xf numFmtId="10" fontId="21" fillId="0" borderId="45" xfId="0" applyNumberFormat="1" applyFont="1" applyFill="1" applyBorder="1" applyAlignment="1" applyProtection="1">
      <alignment horizontal="right"/>
      <protection locked="0"/>
    </xf>
  </cellXfs>
  <cellStyles count="5">
    <cellStyle name="Millares" xfId="2" builtinId="3"/>
    <cellStyle name="Normal" xfId="0" builtinId="0"/>
    <cellStyle name="Normal 2" xfId="3"/>
    <cellStyle name="Normal 3" xfId="4"/>
    <cellStyle name="Porcentaje" xfId="1" builtinId="5"/>
  </cellStyles>
  <dxfs count="0"/>
  <tableStyles count="0" defaultTableStyle="TableStyleMedium9" defaultPivotStyle="PivotStyleLight16"/>
  <colors>
    <mruColors>
      <color rgb="FFFFCC00"/>
      <color rgb="FFF79F57"/>
      <color rgb="FFEBF9A7"/>
      <color rgb="FFF4FECE"/>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-3513</xdr:colOff>
          <xdr:row>10</xdr:row>
          <xdr:rowOff>0</xdr:rowOff>
        </xdr:from>
        <xdr:to>
          <xdr:col>1</xdr:col>
          <xdr:colOff>-3513</xdr:colOff>
          <xdr:row>10</xdr:row>
          <xdr:rowOff>0</xdr:rowOff>
        </xdr:to>
        <xdr:grpSp>
          <xdr:nvGrpSpPr>
            <xdr:cNvPr id="15" name="14 Grupo"/>
            <xdr:cNvGrpSpPr/>
          </xdr:nvGrpSpPr>
          <xdr:grpSpPr>
            <a:xfrm>
              <a:off x="606087" y="2200275"/>
              <a:ext cx="0" cy="0"/>
              <a:chOff x="606087" y="220027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1439" name="Group 415"/>
            <xdr:cNvGrpSpPr>
              <a:grpSpLocks/>
            </xdr:cNvGrpSpPr>
          </xdr:nvGrpSpPr>
          <xdr:grpSpPr bwMode="auto">
            <a:xfrm>
              <a:off x="613834" y="-18930274"/>
              <a:ext cx="0" cy="0"/>
              <a:chOff x="6138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1435" name="Group 411"/>
            <xdr:cNvGrpSpPr>
              <a:grpSpLocks/>
            </xdr:cNvGrpSpPr>
          </xdr:nvGrpSpPr>
          <xdr:grpSpPr bwMode="auto">
            <a:xfrm>
              <a:off x="624060" y="-789392"/>
              <a:ext cx="0" cy="0"/>
              <a:chOff x="6240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427" name="Group 403"/>
            <xdr:cNvGrpSpPr>
              <a:grpSpLocks/>
            </xdr:cNvGrpSpPr>
          </xdr:nvGrpSpPr>
          <xdr:grpSpPr bwMode="auto">
            <a:xfrm>
              <a:off x="614281" y="818864"/>
              <a:ext cx="0" cy="0"/>
              <a:chOff x="6142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438" name="Group 414"/>
            <xdr:cNvGrpSpPr>
              <a:grpSpLocks/>
            </xdr:cNvGrpSpPr>
          </xdr:nvGrpSpPr>
          <xdr:grpSpPr bwMode="auto">
            <a:xfrm>
              <a:off x="613834" y="402515"/>
              <a:ext cx="0" cy="0"/>
              <a:chOff x="613834" y="402515"/>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461434" y="-18930274"/>
              <a:ext cx="0" cy="0"/>
              <a:chOff x="4614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471660" y="-789392"/>
              <a:ext cx="0" cy="0"/>
              <a:chOff x="4716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461434" y="402515"/>
              <a:ext cx="0" cy="0"/>
              <a:chOff x="461434" y="402515"/>
              <a:chExt cx="0" cy="0"/>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461434" y="-18930274"/>
              <a:ext cx="0" cy="0"/>
              <a:chOff x="4614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471660" y="-789392"/>
              <a:ext cx="0" cy="0"/>
              <a:chOff x="4716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461881" y="809339"/>
              <a:ext cx="0" cy="0"/>
              <a:chOff x="4618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461434" y="402515"/>
              <a:ext cx="0" cy="0"/>
              <a:chOff x="461434" y="402515"/>
              <a:chExt cx="0" cy="0"/>
            </a:xfrm>
          </xdr:grpSpPr>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575734" y="-18930274"/>
              <a:ext cx="0" cy="0"/>
              <a:chOff x="5757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585960" y="-789392"/>
              <a:ext cx="0" cy="0"/>
              <a:chOff x="5859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576181" y="809339"/>
              <a:ext cx="0" cy="0"/>
              <a:chOff x="5761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575734" y="402515"/>
              <a:ext cx="0" cy="0"/>
              <a:chOff x="575734" y="402515"/>
              <a:chExt cx="0" cy="0"/>
            </a:xfrm>
          </xdr:grpSpPr>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xdr:cNvGrpSpPr>
              <a:grpSpLocks/>
            </xdr:cNvGrpSpPr>
          </xdr:nvGrpSpPr>
          <xdr:grpSpPr bwMode="auto">
            <a:xfrm>
              <a:off x="509059" y="-18930274"/>
              <a:ext cx="0" cy="0"/>
              <a:chOff x="509059"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xdr:cNvGrpSpPr>
              <a:grpSpLocks/>
            </xdr:cNvGrpSpPr>
          </xdr:nvGrpSpPr>
          <xdr:grpSpPr bwMode="auto">
            <a:xfrm>
              <a:off x="519285" y="-789392"/>
              <a:ext cx="0" cy="0"/>
              <a:chOff x="519285"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xdr:cNvGrpSpPr>
              <a:grpSpLocks/>
            </xdr:cNvGrpSpPr>
          </xdr:nvGrpSpPr>
          <xdr:grpSpPr bwMode="auto">
            <a:xfrm>
              <a:off x="509506" y="809339"/>
              <a:ext cx="0" cy="0"/>
              <a:chOff x="509506"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xdr:cNvGrpSpPr>
              <a:grpSpLocks/>
            </xdr:cNvGrpSpPr>
          </xdr:nvGrpSpPr>
          <xdr:grpSpPr bwMode="auto">
            <a:xfrm>
              <a:off x="509059" y="402515"/>
              <a:ext cx="0" cy="0"/>
              <a:chOff x="509059" y="402515"/>
              <a:chExt cx="0" cy="0"/>
            </a:xfrm>
          </xdr:grpSpPr>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1"/>
    <pageSetUpPr fitToPage="1"/>
  </sheetPr>
  <dimension ref="A1:M204"/>
  <sheetViews>
    <sheetView tabSelected="1" zoomScaleNormal="100" zoomScaleSheetLayoutView="110" workbookViewId="0">
      <selection activeCell="H140" sqref="H140"/>
    </sheetView>
  </sheetViews>
  <sheetFormatPr baseColWidth="10" defaultColWidth="11.42578125" defaultRowHeight="15" x14ac:dyDescent="0.25"/>
  <cols>
    <col min="1" max="1" width="9.140625" style="120" customWidth="1"/>
    <col min="2" max="2" width="11" style="71" customWidth="1"/>
    <col min="3" max="3" width="46.28515625" style="72" customWidth="1"/>
    <col min="4" max="4" width="34" style="73" customWidth="1"/>
    <col min="5" max="5" width="11.5703125" style="1" customWidth="1"/>
    <col min="6" max="6" width="13.5703125" style="2" customWidth="1"/>
    <col min="7" max="7" width="9" style="104" hidden="1" customWidth="1"/>
    <col min="8" max="8" width="13.28515625" style="105" customWidth="1"/>
    <col min="9" max="10" width="7.140625" style="1" hidden="1" customWidth="1"/>
    <col min="11" max="11" width="17.42578125" style="1" customWidth="1"/>
    <col min="12" max="13" width="34" style="336" customWidth="1"/>
    <col min="14" max="16384" width="11.42578125" style="1"/>
  </cols>
  <sheetData>
    <row r="1" spans="1:13" ht="24.75" customHeight="1" thickTop="1" thickBot="1" x14ac:dyDescent="0.4">
      <c r="A1" s="129"/>
      <c r="B1" s="348" t="s">
        <v>672</v>
      </c>
      <c r="C1" s="349"/>
      <c r="D1" s="350"/>
      <c r="E1" s="327"/>
      <c r="F1" s="351" t="s">
        <v>673</v>
      </c>
      <c r="G1" s="352"/>
      <c r="H1" s="352"/>
      <c r="I1" s="352"/>
      <c r="J1" s="352"/>
      <c r="K1" s="353"/>
      <c r="L1" s="138"/>
      <c r="M1" s="138"/>
    </row>
    <row r="2" spans="1:13" ht="16.5" thickTop="1" thickBot="1" x14ac:dyDescent="0.3">
      <c r="A2" s="130"/>
      <c r="B2" s="139" t="s">
        <v>4</v>
      </c>
      <c r="C2" s="362"/>
      <c r="D2" s="362"/>
      <c r="E2" s="362"/>
      <c r="F2" s="362"/>
      <c r="G2" s="362"/>
      <c r="H2" s="362"/>
      <c r="I2" s="362"/>
      <c r="J2" s="362"/>
      <c r="K2" s="362"/>
      <c r="L2" s="140" t="str">
        <f>IF(LEN(C2)&gt;Listas!A58,Listas!B58,IF(LEN(C2)&lt;Listas!A57,Listas!B57,""))</f>
        <v>Texto  muy breve</v>
      </c>
      <c r="M2" s="141"/>
    </row>
    <row r="3" spans="1:13" ht="16.5" thickTop="1" thickBot="1" x14ac:dyDescent="0.3">
      <c r="A3" s="130"/>
      <c r="B3" s="139" t="s">
        <v>3</v>
      </c>
      <c r="C3" s="362"/>
      <c r="D3" s="362"/>
      <c r="E3" s="139" t="s">
        <v>337</v>
      </c>
      <c r="F3" s="362"/>
      <c r="G3" s="362"/>
      <c r="H3" s="362"/>
      <c r="I3" s="362"/>
      <c r="J3" s="362"/>
      <c r="K3" s="362"/>
      <c r="L3" s="140" t="str">
        <f>IF(LEN(C3)&gt;Listas!A58,Listas!B58,IF(LEN(C3)&lt;Listas!A57,Listas!B57,""))</f>
        <v>Texto  muy breve</v>
      </c>
      <c r="M3" s="141"/>
    </row>
    <row r="4" spans="1:13" ht="16.5" thickTop="1" thickBot="1" x14ac:dyDescent="0.3">
      <c r="A4" s="130"/>
      <c r="B4" s="139" t="s">
        <v>14</v>
      </c>
      <c r="C4" s="362"/>
      <c r="D4" s="362"/>
      <c r="E4" s="359" t="str">
        <f>IF(G4="",Listas!A35,"")</f>
        <v>Municipio no seleccionado</v>
      </c>
      <c r="F4" s="359"/>
      <c r="G4" s="143" t="str">
        <f>IFERROR(LOOKUP(C4,Listas!A11:A21,Listas!B11:B21),"")</f>
        <v/>
      </c>
      <c r="H4" s="144" t="s">
        <v>139</v>
      </c>
      <c r="I4" s="144"/>
      <c r="J4" s="145"/>
      <c r="K4" s="146" t="str">
        <f>IFERROR(LOOKUP(G4,Listas!B11:B21,Listas!C11:C21),"")</f>
        <v/>
      </c>
      <c r="L4" s="140"/>
      <c r="M4" s="141"/>
    </row>
    <row r="5" spans="1:13" ht="16.5" thickTop="1" thickBot="1" x14ac:dyDescent="0.3">
      <c r="A5" s="130"/>
      <c r="B5" s="139" t="s">
        <v>129</v>
      </c>
      <c r="C5" s="161"/>
      <c r="D5" s="359" t="str">
        <f>IF(C5&lt;Listas!A60,Listas!B60,IF(C5&gt;Listas!A61,Listas!B60,""))</f>
        <v>Fecha fuera de convocatoria</v>
      </c>
      <c r="E5" s="359"/>
      <c r="F5" s="147"/>
      <c r="G5" s="143"/>
      <c r="H5" s="360"/>
      <c r="I5" s="360"/>
      <c r="J5" s="360"/>
      <c r="K5" s="360"/>
      <c r="L5" s="148"/>
      <c r="M5" s="148"/>
    </row>
    <row r="6" spans="1:13" ht="16.5" thickTop="1" thickBot="1" x14ac:dyDescent="0.3">
      <c r="A6" s="130"/>
      <c r="B6" s="139" t="s">
        <v>365</v>
      </c>
      <c r="C6" s="162"/>
      <c r="D6" s="149"/>
      <c r="E6" s="150"/>
      <c r="F6" s="147"/>
      <c r="G6" s="143"/>
      <c r="H6" s="360"/>
      <c r="I6" s="360"/>
      <c r="J6" s="360"/>
      <c r="K6" s="360"/>
      <c r="L6" s="148"/>
      <c r="M6" s="148"/>
    </row>
    <row r="7" spans="1:13" ht="16.5" thickTop="1" thickBot="1" x14ac:dyDescent="0.3">
      <c r="A7" s="130"/>
      <c r="B7" s="139" t="s">
        <v>363</v>
      </c>
      <c r="C7" s="162"/>
      <c r="D7" s="369" t="str">
        <f>IF(IFERROR(LOOKUP(C8,Listas!A51:A55,Listas!F51:F55),Listas!A37)&lt;&gt;C7,Listas!A38,"")</f>
        <v>El tipo de promotor no esta incluido en esta linea de ayuda</v>
      </c>
      <c r="E7" s="369"/>
      <c r="F7" s="369"/>
      <c r="G7" s="143"/>
      <c r="H7" s="364" t="str">
        <f>IF($H$26=0,Listas!$A$29,"")</f>
        <v>No contribuye a la lucha contra el cambio climático</v>
      </c>
      <c r="I7" s="365"/>
      <c r="J7" s="365"/>
      <c r="K7" s="366"/>
      <c r="L7" s="148"/>
      <c r="M7" s="148"/>
    </row>
    <row r="8" spans="1:13" ht="16.5" thickTop="1" thickBot="1" x14ac:dyDescent="0.3">
      <c r="A8" s="130"/>
      <c r="B8" s="139" t="s">
        <v>314</v>
      </c>
      <c r="C8" s="361"/>
      <c r="D8" s="361"/>
      <c r="E8" s="361"/>
      <c r="F8" s="361"/>
      <c r="G8" s="143"/>
      <c r="H8" s="360" t="str">
        <f>IF($H$67=0,Listas!$A$31,"")</f>
        <v>No hay innovación</v>
      </c>
      <c r="I8" s="360"/>
      <c r="J8" s="360"/>
      <c r="K8" s="360"/>
      <c r="L8" s="151"/>
      <c r="M8" s="151"/>
    </row>
    <row r="9" spans="1:13" ht="16.5" thickTop="1" thickBot="1" x14ac:dyDescent="0.3">
      <c r="A9" s="130"/>
      <c r="B9" s="139" t="s">
        <v>130</v>
      </c>
      <c r="C9" s="163"/>
      <c r="D9" s="152" t="str">
        <f>IFERROR(LOOKUP(C9,Listas!A8:A9,Listas!B8:B9),Listas!A36)</f>
        <v>Seleccione un valor</v>
      </c>
      <c r="E9" s="153"/>
      <c r="F9" s="154"/>
      <c r="G9" s="143">
        <f>IF(C9=Listas!A8,1,2)</f>
        <v>2</v>
      </c>
      <c r="H9" s="360" t="str">
        <f>IF($H$75=0,Listas!$A$32,"")</f>
        <v>No indica necesidades</v>
      </c>
      <c r="I9" s="360"/>
      <c r="J9" s="360"/>
      <c r="K9" s="360"/>
      <c r="L9" s="155"/>
      <c r="M9" s="155"/>
    </row>
    <row r="10" spans="1:13" ht="16.5" thickTop="1" thickBot="1" x14ac:dyDescent="0.3">
      <c r="A10" s="130"/>
      <c r="B10" s="139" t="s">
        <v>315</v>
      </c>
      <c r="C10" s="163"/>
      <c r="D10" s="152" t="str">
        <f>IFERROR(LOOKUP(C10,Listas!A2:A3,Listas!B2:B3),Listas!A36)</f>
        <v>Seleccione un valor</v>
      </c>
      <c r="E10" s="153"/>
      <c r="F10" s="156"/>
      <c r="G10" s="143">
        <f>IF(C10=Listas!A3,1,2)</f>
        <v>2</v>
      </c>
      <c r="H10" s="368" t="s">
        <v>136</v>
      </c>
      <c r="I10" s="157"/>
      <c r="J10" s="367">
        <f>K14+K18+K22+K26+K39+K53+K58+K67+K75</f>
        <v>0</v>
      </c>
      <c r="K10" s="367"/>
      <c r="L10" s="158" t="str">
        <f>IF(J10&lt;25,Listas!A33,"")</f>
        <v>Puntuación &lt; 25</v>
      </c>
      <c r="M10" s="158"/>
    </row>
    <row r="11" spans="1:13" ht="17.25" thickTop="1" thickBot="1" x14ac:dyDescent="0.3">
      <c r="A11" s="130"/>
      <c r="B11" s="139" t="s">
        <v>131</v>
      </c>
      <c r="C11" s="169">
        <f>CuadroPresupuestos!L9</f>
        <v>0</v>
      </c>
      <c r="D11" s="152" t="str">
        <f>IF(C11&lt;Listas!A63,Listas!B63,IF(C11&gt;Listas!A64,Listas!B64,""))</f>
        <v/>
      </c>
      <c r="E11" s="159" t="str">
        <f>Listas!A62</f>
        <v>Inversión Subvencionable</v>
      </c>
      <c r="F11" s="156"/>
      <c r="G11" s="143"/>
      <c r="H11" s="368"/>
      <c r="I11" s="160"/>
      <c r="J11" s="367"/>
      <c r="K11" s="367"/>
      <c r="L11" s="158"/>
      <c r="M11" s="148"/>
    </row>
    <row r="12" spans="1:13" s="334" customFormat="1" ht="9" customHeight="1" thickTop="1" thickBot="1" x14ac:dyDescent="0.3">
      <c r="A12" s="136" t="s">
        <v>319</v>
      </c>
      <c r="B12" s="363"/>
      <c r="C12" s="363"/>
      <c r="D12" s="363"/>
      <c r="E12" s="363"/>
      <c r="F12" s="363"/>
      <c r="G12" s="363"/>
      <c r="H12" s="363"/>
      <c r="I12" s="363"/>
      <c r="J12" s="363"/>
      <c r="K12" s="363"/>
      <c r="L12" s="29"/>
      <c r="M12" s="29"/>
    </row>
    <row r="13" spans="1:13" s="335" customFormat="1" ht="45.75" thickBot="1" x14ac:dyDescent="0.25">
      <c r="A13" s="211" t="s">
        <v>140</v>
      </c>
      <c r="B13" s="212" t="s">
        <v>41</v>
      </c>
      <c r="C13" s="212" t="s">
        <v>42</v>
      </c>
      <c r="D13" s="213" t="s">
        <v>43</v>
      </c>
      <c r="E13" s="213" t="s">
        <v>44</v>
      </c>
      <c r="F13" s="213" t="s">
        <v>45</v>
      </c>
      <c r="G13" s="213" t="s">
        <v>145</v>
      </c>
      <c r="H13" s="213" t="s">
        <v>143</v>
      </c>
      <c r="I13" s="213"/>
      <c r="J13" s="213"/>
      <c r="K13" s="214" t="s">
        <v>135</v>
      </c>
      <c r="L13" s="215" t="s">
        <v>445</v>
      </c>
      <c r="M13" s="215" t="s">
        <v>446</v>
      </c>
    </row>
    <row r="14" spans="1:13" ht="57" thickBot="1" x14ac:dyDescent="0.3">
      <c r="A14" s="132" t="s">
        <v>140</v>
      </c>
      <c r="B14" s="176" t="s">
        <v>520</v>
      </c>
      <c r="C14" s="176" t="s">
        <v>521</v>
      </c>
      <c r="D14" s="177" t="s">
        <v>522</v>
      </c>
      <c r="E14" s="178">
        <v>5</v>
      </c>
      <c r="F14" s="179" t="s">
        <v>499</v>
      </c>
      <c r="G14" s="180"/>
      <c r="H14" s="205"/>
      <c r="I14" s="181"/>
      <c r="J14" s="197"/>
      <c r="K14" s="208">
        <f>SUM(K15:K17)</f>
        <v>0</v>
      </c>
      <c r="L14" s="198" t="s">
        <v>532</v>
      </c>
      <c r="M14" s="182"/>
    </row>
    <row r="15" spans="1:13" ht="15.75" thickBot="1" x14ac:dyDescent="0.3">
      <c r="A15" s="189" t="s">
        <v>143</v>
      </c>
      <c r="B15" s="183" t="s">
        <v>523</v>
      </c>
      <c r="C15" s="184" t="s">
        <v>524</v>
      </c>
      <c r="D15" s="185" t="s">
        <v>525</v>
      </c>
      <c r="E15" s="186">
        <v>5</v>
      </c>
      <c r="F15" s="187" t="s">
        <v>49</v>
      </c>
      <c r="G15" s="199">
        <v>5</v>
      </c>
      <c r="H15" s="332" t="s">
        <v>660</v>
      </c>
      <c r="I15" s="188"/>
      <c r="J15" s="199"/>
      <c r="K15" s="201">
        <f>IF(K16+K17=0,IF(H15=Listas!$A$6,AutoBaremo!G15,0),0)</f>
        <v>0</v>
      </c>
      <c r="L15" s="200"/>
      <c r="M15" s="187"/>
    </row>
    <row r="16" spans="1:13" ht="60.75" thickBot="1" x14ac:dyDescent="0.3">
      <c r="A16" s="190" t="s">
        <v>143</v>
      </c>
      <c r="B16" s="191" t="s">
        <v>526</v>
      </c>
      <c r="C16" s="192" t="s">
        <v>527</v>
      </c>
      <c r="D16" s="193" t="s">
        <v>528</v>
      </c>
      <c r="E16" s="194">
        <v>5</v>
      </c>
      <c r="F16" s="195" t="s">
        <v>49</v>
      </c>
      <c r="G16" s="202">
        <v>5</v>
      </c>
      <c r="H16" s="333" t="s">
        <v>660</v>
      </c>
      <c r="I16" s="196"/>
      <c r="J16" s="202"/>
      <c r="K16" s="204">
        <f>IF(K17=0,IF(H16=Listas!$A$6,AutoBaremo!G16,0),0)</f>
        <v>0</v>
      </c>
      <c r="L16" s="203"/>
      <c r="M16" s="195"/>
    </row>
    <row r="17" spans="1:13" ht="36.75" thickBot="1" x14ac:dyDescent="0.3">
      <c r="A17" s="189" t="s">
        <v>143</v>
      </c>
      <c r="B17" s="183" t="s">
        <v>529</v>
      </c>
      <c r="C17" s="184" t="s">
        <v>530</v>
      </c>
      <c r="D17" s="185" t="s">
        <v>531</v>
      </c>
      <c r="E17" s="186">
        <v>2</v>
      </c>
      <c r="F17" s="187" t="s">
        <v>49</v>
      </c>
      <c r="G17" s="199">
        <v>2</v>
      </c>
      <c r="H17" s="332" t="s">
        <v>660</v>
      </c>
      <c r="I17" s="188"/>
      <c r="J17" s="199"/>
      <c r="K17" s="201">
        <f>IF(H17=Listas!$A$6,AutoBaremo!G17,0)</f>
        <v>0</v>
      </c>
      <c r="L17" s="200"/>
      <c r="M17" s="187"/>
    </row>
    <row r="18" spans="1:13" ht="102" thickBot="1" x14ac:dyDescent="0.3">
      <c r="A18" s="132" t="s">
        <v>140</v>
      </c>
      <c r="B18" s="176" t="s">
        <v>503</v>
      </c>
      <c r="C18" s="176" t="s">
        <v>498</v>
      </c>
      <c r="D18" s="177" t="s">
        <v>39</v>
      </c>
      <c r="E18" s="178">
        <v>10</v>
      </c>
      <c r="F18" s="179" t="s">
        <v>499</v>
      </c>
      <c r="G18" s="180"/>
      <c r="H18" s="205"/>
      <c r="I18" s="181"/>
      <c r="J18" s="197"/>
      <c r="K18" s="208">
        <f>SUM(K19:K21)</f>
        <v>0</v>
      </c>
      <c r="L18" s="198" t="s">
        <v>533</v>
      </c>
      <c r="M18" s="182" t="s">
        <v>534</v>
      </c>
    </row>
    <row r="19" spans="1:13" ht="30.75" thickBot="1" x14ac:dyDescent="0.3">
      <c r="A19" s="189" t="s">
        <v>143</v>
      </c>
      <c r="B19" s="183" t="s">
        <v>504</v>
      </c>
      <c r="C19" s="184" t="s">
        <v>500</v>
      </c>
      <c r="D19" s="185" t="s">
        <v>92</v>
      </c>
      <c r="E19" s="186">
        <v>10</v>
      </c>
      <c r="F19" s="187" t="s">
        <v>49</v>
      </c>
      <c r="G19" s="199">
        <v>10</v>
      </c>
      <c r="H19" s="206" t="b">
        <v>0</v>
      </c>
      <c r="I19" s="188"/>
      <c r="J19" s="199"/>
      <c r="K19" s="201">
        <f>IF(K20+K21=0,IF(H19=Listas!$A$6,AutoBaremo!G19,0),0)</f>
        <v>0</v>
      </c>
      <c r="L19" s="200"/>
      <c r="M19" s="187"/>
    </row>
    <row r="20" spans="1:13" ht="30.75" thickBot="1" x14ac:dyDescent="0.3">
      <c r="A20" s="190" t="s">
        <v>143</v>
      </c>
      <c r="B20" s="191" t="s">
        <v>505</v>
      </c>
      <c r="C20" s="192" t="s">
        <v>501</v>
      </c>
      <c r="D20" s="193" t="s">
        <v>51</v>
      </c>
      <c r="E20" s="194">
        <v>7</v>
      </c>
      <c r="F20" s="195" t="s">
        <v>49</v>
      </c>
      <c r="G20" s="202">
        <v>7</v>
      </c>
      <c r="H20" s="207" t="b">
        <v>0</v>
      </c>
      <c r="I20" s="196"/>
      <c r="J20" s="202"/>
      <c r="K20" s="204">
        <f>IF(K21=0,IF(H20=Listas!$A$6,AutoBaremo!G20,0),0)</f>
        <v>0</v>
      </c>
      <c r="L20" s="203"/>
      <c r="M20" s="195"/>
    </row>
    <row r="21" spans="1:13" ht="30.75" thickBot="1" x14ac:dyDescent="0.3">
      <c r="A21" s="189" t="s">
        <v>143</v>
      </c>
      <c r="B21" s="183" t="s">
        <v>506</v>
      </c>
      <c r="C21" s="184" t="s">
        <v>502</v>
      </c>
      <c r="D21" s="185" t="s">
        <v>48</v>
      </c>
      <c r="E21" s="186">
        <v>5</v>
      </c>
      <c r="F21" s="187" t="s">
        <v>49</v>
      </c>
      <c r="G21" s="199">
        <v>5</v>
      </c>
      <c r="H21" s="206" t="b">
        <v>0</v>
      </c>
      <c r="I21" s="188"/>
      <c r="J21" s="199"/>
      <c r="K21" s="201">
        <f>IF(H21=Listas!$A$6,AutoBaremo!G21,0)</f>
        <v>0</v>
      </c>
      <c r="L21" s="200"/>
      <c r="M21" s="187"/>
    </row>
    <row r="22" spans="1:13" ht="102" thickBot="1" x14ac:dyDescent="0.3">
      <c r="A22" s="132" t="s">
        <v>142</v>
      </c>
      <c r="B22" s="176" t="s">
        <v>494</v>
      </c>
      <c r="C22" s="176" t="s">
        <v>46</v>
      </c>
      <c r="D22" s="177" t="s">
        <v>39</v>
      </c>
      <c r="E22" s="178">
        <v>10</v>
      </c>
      <c r="F22" s="179"/>
      <c r="G22" s="180"/>
      <c r="H22" s="205"/>
      <c r="I22" s="181"/>
      <c r="J22" s="197"/>
      <c r="K22" s="208">
        <f>SUM(K23:K25)</f>
        <v>0</v>
      </c>
      <c r="L22" s="198" t="s">
        <v>535</v>
      </c>
      <c r="M22" s="182" t="s">
        <v>536</v>
      </c>
    </row>
    <row r="23" spans="1:13" ht="30.75" thickBot="1" x14ac:dyDescent="0.3">
      <c r="A23" s="189" t="s">
        <v>143</v>
      </c>
      <c r="B23" s="183" t="s">
        <v>495</v>
      </c>
      <c r="C23" s="184" t="s">
        <v>47</v>
      </c>
      <c r="D23" s="185" t="s">
        <v>48</v>
      </c>
      <c r="E23" s="186">
        <v>6</v>
      </c>
      <c r="F23" s="187" t="s">
        <v>49</v>
      </c>
      <c r="G23" s="199">
        <v>6</v>
      </c>
      <c r="H23" s="209">
        <f>IF($K$4=1,1,0)</f>
        <v>0</v>
      </c>
      <c r="I23" s="188"/>
      <c r="J23" s="199"/>
      <c r="K23" s="201">
        <f t="shared" ref="K23:K24" si="0">IF(H23*G23&gt;E23,E23,H23*G23)</f>
        <v>0</v>
      </c>
      <c r="L23" s="200"/>
      <c r="M23" s="187"/>
    </row>
    <row r="24" spans="1:13" ht="30.75" thickBot="1" x14ac:dyDescent="0.3">
      <c r="A24" s="190" t="s">
        <v>143</v>
      </c>
      <c r="B24" s="191" t="s">
        <v>496</v>
      </c>
      <c r="C24" s="192" t="s">
        <v>50</v>
      </c>
      <c r="D24" s="193" t="s">
        <v>51</v>
      </c>
      <c r="E24" s="194">
        <v>8</v>
      </c>
      <c r="F24" s="195" t="s">
        <v>49</v>
      </c>
      <c r="G24" s="202">
        <v>8</v>
      </c>
      <c r="H24" s="210">
        <f>IF($K$4=2,1,0)</f>
        <v>0</v>
      </c>
      <c r="I24" s="196"/>
      <c r="J24" s="202"/>
      <c r="K24" s="204">
        <f t="shared" si="0"/>
        <v>0</v>
      </c>
      <c r="L24" s="203"/>
      <c r="M24" s="195"/>
    </row>
    <row r="25" spans="1:13" ht="30.75" thickBot="1" x14ac:dyDescent="0.3">
      <c r="A25" s="189" t="s">
        <v>143</v>
      </c>
      <c r="B25" s="183" t="s">
        <v>497</v>
      </c>
      <c r="C25" s="184" t="s">
        <v>52</v>
      </c>
      <c r="D25" s="185" t="s">
        <v>53</v>
      </c>
      <c r="E25" s="186">
        <v>10</v>
      </c>
      <c r="F25" s="187" t="s">
        <v>49</v>
      </c>
      <c r="G25" s="199">
        <v>10</v>
      </c>
      <c r="H25" s="209">
        <f>IF($K$4=3,1,0)</f>
        <v>0</v>
      </c>
      <c r="I25" s="188"/>
      <c r="J25" s="199"/>
      <c r="K25" s="201">
        <f t="shared" ref="K25" si="1">IF(H25*G25&gt;E25,E25,H25*G25)</f>
        <v>0</v>
      </c>
      <c r="L25" s="200"/>
      <c r="M25" s="187"/>
    </row>
    <row r="26" spans="1:13" ht="48" thickBot="1" x14ac:dyDescent="0.3">
      <c r="A26" s="132" t="s">
        <v>140</v>
      </c>
      <c r="B26" s="176" t="s">
        <v>507</v>
      </c>
      <c r="C26" s="176" t="s">
        <v>54</v>
      </c>
      <c r="D26" s="177" t="s">
        <v>55</v>
      </c>
      <c r="E26" s="178">
        <v>15</v>
      </c>
      <c r="F26" s="179"/>
      <c r="G26" s="180"/>
      <c r="H26" s="205">
        <f>COUNTIF(H28:H38,Listas!A3)</f>
        <v>0</v>
      </c>
      <c r="I26" s="181"/>
      <c r="J26" s="197"/>
      <c r="K26" s="208">
        <f>IF(SUM(K28:K38)&gt;E26,E26,SUM(K28:K38))</f>
        <v>0</v>
      </c>
      <c r="L26" s="198" t="s">
        <v>320</v>
      </c>
      <c r="M26" s="182" t="s">
        <v>340</v>
      </c>
    </row>
    <row r="27" spans="1:13" ht="15.75" thickBot="1" x14ac:dyDescent="0.3">
      <c r="A27" s="131" t="s">
        <v>141</v>
      </c>
      <c r="B27" s="337" t="s">
        <v>354</v>
      </c>
      <c r="C27" s="338"/>
      <c r="D27" s="338"/>
      <c r="E27" s="338"/>
      <c r="F27" s="338"/>
      <c r="G27" s="338"/>
      <c r="H27" s="338"/>
      <c r="I27" s="338"/>
      <c r="J27" s="338"/>
      <c r="K27" s="339"/>
      <c r="L27" s="86"/>
      <c r="M27" s="86"/>
    </row>
    <row r="28" spans="1:13" ht="45.75" thickBot="1" x14ac:dyDescent="0.3">
      <c r="A28" s="189" t="s">
        <v>143</v>
      </c>
      <c r="B28" s="183" t="s">
        <v>508</v>
      </c>
      <c r="C28" s="184" t="s">
        <v>56</v>
      </c>
      <c r="D28" s="185" t="s">
        <v>57</v>
      </c>
      <c r="E28" s="186">
        <v>7</v>
      </c>
      <c r="F28" s="187" t="s">
        <v>335</v>
      </c>
      <c r="G28" s="199">
        <v>7</v>
      </c>
      <c r="H28" s="206" t="s">
        <v>133</v>
      </c>
      <c r="I28" s="188"/>
      <c r="J28" s="199"/>
      <c r="K28" s="201">
        <f>IF(H28=Listas!$A$3,AutoBaremo!G28,0)</f>
        <v>0</v>
      </c>
      <c r="L28" s="200"/>
      <c r="M28" s="187" t="s">
        <v>544</v>
      </c>
    </row>
    <row r="29" spans="1:13" ht="48.75" thickBot="1" x14ac:dyDescent="0.3">
      <c r="A29" s="190" t="s">
        <v>143</v>
      </c>
      <c r="B29" s="191" t="s">
        <v>509</v>
      </c>
      <c r="C29" s="192" t="s">
        <v>58</v>
      </c>
      <c r="D29" s="193" t="s">
        <v>59</v>
      </c>
      <c r="E29" s="194">
        <v>4</v>
      </c>
      <c r="F29" s="195" t="s">
        <v>335</v>
      </c>
      <c r="G29" s="202">
        <v>4</v>
      </c>
      <c r="H29" s="207" t="s">
        <v>133</v>
      </c>
      <c r="I29" s="196"/>
      <c r="J29" s="202"/>
      <c r="K29" s="204">
        <f>IF(H29=Listas!$A$3,AutoBaremo!G29,0)</f>
        <v>0</v>
      </c>
      <c r="L29" s="203" t="s">
        <v>537</v>
      </c>
      <c r="M29" s="195"/>
    </row>
    <row r="30" spans="1:13" ht="45.75" thickBot="1" x14ac:dyDescent="0.3">
      <c r="A30" s="189" t="s">
        <v>143</v>
      </c>
      <c r="B30" s="183" t="s">
        <v>510</v>
      </c>
      <c r="C30" s="184" t="s">
        <v>60</v>
      </c>
      <c r="D30" s="185" t="s">
        <v>57</v>
      </c>
      <c r="E30" s="186">
        <v>7</v>
      </c>
      <c r="F30" s="187" t="s">
        <v>335</v>
      </c>
      <c r="G30" s="199">
        <v>7</v>
      </c>
      <c r="H30" s="206" t="s">
        <v>133</v>
      </c>
      <c r="I30" s="188"/>
      <c r="J30" s="199"/>
      <c r="K30" s="201">
        <f>IF(H30=Listas!$A$3,AutoBaremo!G30,0)</f>
        <v>0</v>
      </c>
      <c r="L30" s="200"/>
      <c r="M30" s="187" t="s">
        <v>545</v>
      </c>
    </row>
    <row r="31" spans="1:13" ht="48.75" thickBot="1" x14ac:dyDescent="0.3">
      <c r="A31" s="190" t="s">
        <v>143</v>
      </c>
      <c r="B31" s="191" t="s">
        <v>511</v>
      </c>
      <c r="C31" s="192" t="s">
        <v>61</v>
      </c>
      <c r="D31" s="193" t="s">
        <v>59</v>
      </c>
      <c r="E31" s="194">
        <v>4</v>
      </c>
      <c r="F31" s="195" t="s">
        <v>335</v>
      </c>
      <c r="G31" s="202">
        <v>4</v>
      </c>
      <c r="H31" s="207" t="s">
        <v>133</v>
      </c>
      <c r="I31" s="196"/>
      <c r="J31" s="202"/>
      <c r="K31" s="204">
        <f>IF(H31=Listas!$A$3,AutoBaremo!G31,0)</f>
        <v>0</v>
      </c>
      <c r="L31" s="203" t="s">
        <v>538</v>
      </c>
      <c r="M31" s="195" t="s">
        <v>545</v>
      </c>
    </row>
    <row r="32" spans="1:13" ht="48.75" thickBot="1" x14ac:dyDescent="0.3">
      <c r="A32" s="189" t="s">
        <v>143</v>
      </c>
      <c r="B32" s="183" t="s">
        <v>512</v>
      </c>
      <c r="C32" s="184" t="s">
        <v>62</v>
      </c>
      <c r="D32" s="185" t="s">
        <v>63</v>
      </c>
      <c r="E32" s="186">
        <v>4</v>
      </c>
      <c r="F32" s="187" t="s">
        <v>335</v>
      </c>
      <c r="G32" s="199">
        <v>4</v>
      </c>
      <c r="H32" s="206" t="s">
        <v>133</v>
      </c>
      <c r="I32" s="188"/>
      <c r="J32" s="199"/>
      <c r="K32" s="201">
        <f>IF(H32=Listas!$A$3,AutoBaremo!G32,0)</f>
        <v>0</v>
      </c>
      <c r="L32" s="200" t="s">
        <v>322</v>
      </c>
      <c r="M32" s="187" t="s">
        <v>546</v>
      </c>
    </row>
    <row r="33" spans="1:13" ht="45.75" thickBot="1" x14ac:dyDescent="0.3">
      <c r="A33" s="190" t="s">
        <v>143</v>
      </c>
      <c r="B33" s="191" t="s">
        <v>513</v>
      </c>
      <c r="C33" s="192" t="s">
        <v>64</v>
      </c>
      <c r="D33" s="193" t="s">
        <v>57</v>
      </c>
      <c r="E33" s="194">
        <v>7</v>
      </c>
      <c r="F33" s="195" t="s">
        <v>335</v>
      </c>
      <c r="G33" s="202">
        <v>7</v>
      </c>
      <c r="H33" s="207" t="s">
        <v>133</v>
      </c>
      <c r="I33" s="196"/>
      <c r="J33" s="202"/>
      <c r="K33" s="204">
        <f>IF(H33=Listas!$A$3,AutoBaremo!G33,0)</f>
        <v>0</v>
      </c>
      <c r="L33" s="203" t="s">
        <v>540</v>
      </c>
      <c r="M33" s="195" t="s">
        <v>547</v>
      </c>
    </row>
    <row r="34" spans="1:13" ht="36.75" thickBot="1" x14ac:dyDescent="0.3">
      <c r="A34" s="189" t="s">
        <v>143</v>
      </c>
      <c r="B34" s="183" t="s">
        <v>514</v>
      </c>
      <c r="C34" s="184" t="s">
        <v>65</v>
      </c>
      <c r="D34" s="185" t="s">
        <v>66</v>
      </c>
      <c r="E34" s="186">
        <v>4</v>
      </c>
      <c r="F34" s="187" t="s">
        <v>335</v>
      </c>
      <c r="G34" s="199">
        <v>4</v>
      </c>
      <c r="H34" s="206" t="s">
        <v>133</v>
      </c>
      <c r="I34" s="188"/>
      <c r="J34" s="199"/>
      <c r="K34" s="201">
        <f>IF(H34=Listas!$A$3,AutoBaremo!G34,0)</f>
        <v>0</v>
      </c>
      <c r="L34" s="200" t="s">
        <v>539</v>
      </c>
      <c r="M34" s="187"/>
    </row>
    <row r="35" spans="1:13" ht="57" thickBot="1" x14ac:dyDescent="0.3">
      <c r="A35" s="190" t="s">
        <v>143</v>
      </c>
      <c r="B35" s="191" t="s">
        <v>515</v>
      </c>
      <c r="C35" s="192" t="s">
        <v>67</v>
      </c>
      <c r="D35" s="193" t="s">
        <v>66</v>
      </c>
      <c r="E35" s="194">
        <v>7</v>
      </c>
      <c r="F35" s="195" t="s">
        <v>335</v>
      </c>
      <c r="G35" s="202">
        <v>7</v>
      </c>
      <c r="H35" s="207" t="s">
        <v>133</v>
      </c>
      <c r="I35" s="196"/>
      <c r="J35" s="202"/>
      <c r="K35" s="204">
        <f>IF(H35=Listas!$A$3,AutoBaremo!G35,0)</f>
        <v>0</v>
      </c>
      <c r="L35" s="203"/>
      <c r="M35" s="195" t="s">
        <v>548</v>
      </c>
    </row>
    <row r="36" spans="1:13" ht="57" thickBot="1" x14ac:dyDescent="0.3">
      <c r="A36" s="189" t="s">
        <v>143</v>
      </c>
      <c r="B36" s="183" t="s">
        <v>516</v>
      </c>
      <c r="C36" s="184" t="s">
        <v>68</v>
      </c>
      <c r="D36" s="185" t="s">
        <v>69</v>
      </c>
      <c r="E36" s="186">
        <v>4</v>
      </c>
      <c r="F36" s="187" t="s">
        <v>335</v>
      </c>
      <c r="G36" s="199">
        <v>4</v>
      </c>
      <c r="H36" s="206" t="s">
        <v>133</v>
      </c>
      <c r="I36" s="188"/>
      <c r="J36" s="199"/>
      <c r="K36" s="201">
        <f>IF(H36=Listas!$A$3,AutoBaremo!G36,0)</f>
        <v>0</v>
      </c>
      <c r="L36" s="200" t="s">
        <v>542</v>
      </c>
      <c r="M36" s="187" t="s">
        <v>548</v>
      </c>
    </row>
    <row r="37" spans="1:13" ht="57" thickBot="1" x14ac:dyDescent="0.3">
      <c r="A37" s="190" t="s">
        <v>143</v>
      </c>
      <c r="B37" s="191" t="s">
        <v>517</v>
      </c>
      <c r="C37" s="192" t="s">
        <v>70</v>
      </c>
      <c r="D37" s="193" t="s">
        <v>71</v>
      </c>
      <c r="E37" s="194">
        <v>7</v>
      </c>
      <c r="F37" s="195" t="s">
        <v>335</v>
      </c>
      <c r="G37" s="202">
        <v>7</v>
      </c>
      <c r="H37" s="207" t="s">
        <v>133</v>
      </c>
      <c r="I37" s="196"/>
      <c r="J37" s="202"/>
      <c r="K37" s="204">
        <f>IF(H37=Listas!$A$3,AutoBaremo!G37,0)</f>
        <v>0</v>
      </c>
      <c r="L37" s="203"/>
      <c r="M37" s="195" t="s">
        <v>549</v>
      </c>
    </row>
    <row r="38" spans="1:13" ht="57" thickBot="1" x14ac:dyDescent="0.3">
      <c r="A38" s="189" t="s">
        <v>143</v>
      </c>
      <c r="B38" s="183" t="s">
        <v>518</v>
      </c>
      <c r="C38" s="184" t="s">
        <v>72</v>
      </c>
      <c r="D38" s="185" t="s">
        <v>59</v>
      </c>
      <c r="E38" s="186">
        <v>4</v>
      </c>
      <c r="F38" s="187" t="s">
        <v>335</v>
      </c>
      <c r="G38" s="199">
        <v>4</v>
      </c>
      <c r="H38" s="206" t="s">
        <v>133</v>
      </c>
      <c r="I38" s="188"/>
      <c r="J38" s="199"/>
      <c r="K38" s="201">
        <f>IF(H38=Listas!$A$3,AutoBaremo!G38,0)</f>
        <v>0</v>
      </c>
      <c r="L38" s="200" t="s">
        <v>543</v>
      </c>
      <c r="M38" s="187"/>
    </row>
    <row r="39" spans="1:13" ht="63.75" thickBot="1" x14ac:dyDescent="0.3">
      <c r="A39" s="132" t="s">
        <v>140</v>
      </c>
      <c r="B39" s="176" t="s">
        <v>519</v>
      </c>
      <c r="C39" s="176" t="s">
        <v>73</v>
      </c>
      <c r="D39" s="177" t="s">
        <v>55</v>
      </c>
      <c r="E39" s="178">
        <v>15</v>
      </c>
      <c r="F39" s="179"/>
      <c r="G39" s="180"/>
      <c r="H39" s="205">
        <f>COUNTIF(H41:H52,Listas!$A$3)</f>
        <v>0</v>
      </c>
      <c r="I39" s="181"/>
      <c r="J39" s="197"/>
      <c r="K39" s="208">
        <f>IF(SUM(K41:K52)&gt;E39,E39,SUM(K41:K52))</f>
        <v>0</v>
      </c>
      <c r="L39" s="198" t="s">
        <v>541</v>
      </c>
      <c r="M39" s="182" t="str">
        <f>L39</f>
        <v>Memoria; Certificación de Composición y Cargos del Órgano de Decisión de la entidad sin animo de lucro y de las Admones. Públicas.</v>
      </c>
    </row>
    <row r="40" spans="1:13" ht="15.75" thickBot="1" x14ac:dyDescent="0.3">
      <c r="A40" s="131" t="s">
        <v>141</v>
      </c>
      <c r="B40" s="337" t="s">
        <v>354</v>
      </c>
      <c r="C40" s="338"/>
      <c r="D40" s="338"/>
      <c r="E40" s="338"/>
      <c r="F40" s="338"/>
      <c r="G40" s="338"/>
      <c r="H40" s="338"/>
      <c r="I40" s="338"/>
      <c r="J40" s="338"/>
      <c r="K40" s="339"/>
      <c r="L40" s="86"/>
      <c r="M40" s="86"/>
    </row>
    <row r="41" spans="1:13" ht="36.75" thickBot="1" x14ac:dyDescent="0.3">
      <c r="A41" s="189" t="s">
        <v>143</v>
      </c>
      <c r="B41" s="183" t="s">
        <v>482</v>
      </c>
      <c r="C41" s="184" t="s">
        <v>74</v>
      </c>
      <c r="D41" s="185" t="s">
        <v>66</v>
      </c>
      <c r="E41" s="186">
        <v>4</v>
      </c>
      <c r="F41" s="187" t="s">
        <v>335</v>
      </c>
      <c r="G41" s="199">
        <v>4</v>
      </c>
      <c r="H41" s="206" t="s">
        <v>133</v>
      </c>
      <c r="I41" s="188"/>
      <c r="J41" s="199"/>
      <c r="K41" s="201">
        <f>IF(H41=Listas!$A$3,AutoBaremo!G41,0)</f>
        <v>0</v>
      </c>
      <c r="L41" s="200"/>
      <c r="M41" s="187"/>
    </row>
    <row r="42" spans="1:13" ht="36.75" thickBot="1" x14ac:dyDescent="0.3">
      <c r="A42" s="190" t="s">
        <v>143</v>
      </c>
      <c r="B42" s="191" t="s">
        <v>483</v>
      </c>
      <c r="C42" s="192" t="s">
        <v>75</v>
      </c>
      <c r="D42" s="193" t="s">
        <v>66</v>
      </c>
      <c r="E42" s="194">
        <v>7</v>
      </c>
      <c r="F42" s="195" t="s">
        <v>335</v>
      </c>
      <c r="G42" s="202">
        <v>7</v>
      </c>
      <c r="H42" s="207" t="s">
        <v>133</v>
      </c>
      <c r="I42" s="196"/>
      <c r="J42" s="202"/>
      <c r="K42" s="204">
        <f>IF(H42=Listas!$A$3,AutoBaremo!G42,0)</f>
        <v>0</v>
      </c>
      <c r="L42" s="203"/>
      <c r="M42" s="195"/>
    </row>
    <row r="43" spans="1:13" ht="36.75" thickBot="1" x14ac:dyDescent="0.3">
      <c r="A43" s="189" t="s">
        <v>143</v>
      </c>
      <c r="B43" s="183" t="s">
        <v>484</v>
      </c>
      <c r="C43" s="184" t="s">
        <v>76</v>
      </c>
      <c r="D43" s="185" t="s">
        <v>66</v>
      </c>
      <c r="E43" s="186">
        <v>4</v>
      </c>
      <c r="F43" s="187" t="s">
        <v>335</v>
      </c>
      <c r="G43" s="199">
        <v>4</v>
      </c>
      <c r="H43" s="206" t="s">
        <v>133</v>
      </c>
      <c r="I43" s="188"/>
      <c r="J43" s="199"/>
      <c r="K43" s="201">
        <f>IF(H43=Listas!$A$3,AutoBaremo!G43,0)</f>
        <v>0</v>
      </c>
      <c r="L43" s="200"/>
      <c r="M43" s="187"/>
    </row>
    <row r="44" spans="1:13" ht="36.75" thickBot="1" x14ac:dyDescent="0.3">
      <c r="A44" s="190" t="s">
        <v>143</v>
      </c>
      <c r="B44" s="191" t="s">
        <v>485</v>
      </c>
      <c r="C44" s="192" t="s">
        <v>77</v>
      </c>
      <c r="D44" s="193" t="s">
        <v>66</v>
      </c>
      <c r="E44" s="194">
        <v>7</v>
      </c>
      <c r="F44" s="195" t="s">
        <v>335</v>
      </c>
      <c r="G44" s="202">
        <v>7</v>
      </c>
      <c r="H44" s="207" t="s">
        <v>133</v>
      </c>
      <c r="I44" s="196"/>
      <c r="J44" s="202"/>
      <c r="K44" s="204">
        <f>IF(H44=Listas!$A$3,AutoBaremo!G44,0)</f>
        <v>0</v>
      </c>
      <c r="L44" s="203"/>
      <c r="M44" s="195"/>
    </row>
    <row r="45" spans="1:13" ht="36.75" thickBot="1" x14ac:dyDescent="0.3">
      <c r="A45" s="189" t="s">
        <v>143</v>
      </c>
      <c r="B45" s="183" t="s">
        <v>486</v>
      </c>
      <c r="C45" s="184" t="s">
        <v>78</v>
      </c>
      <c r="D45" s="185" t="s">
        <v>66</v>
      </c>
      <c r="E45" s="186">
        <v>4</v>
      </c>
      <c r="F45" s="187" t="s">
        <v>335</v>
      </c>
      <c r="G45" s="199">
        <v>4</v>
      </c>
      <c r="H45" s="206" t="s">
        <v>133</v>
      </c>
      <c r="I45" s="188"/>
      <c r="J45" s="199"/>
      <c r="K45" s="201">
        <f>IF(H45=Listas!$A$3,AutoBaremo!G45,0)</f>
        <v>0</v>
      </c>
      <c r="L45" s="200"/>
      <c r="M45" s="187"/>
    </row>
    <row r="46" spans="1:13" ht="36.75" thickBot="1" x14ac:dyDescent="0.3">
      <c r="A46" s="190" t="s">
        <v>143</v>
      </c>
      <c r="B46" s="191" t="s">
        <v>487</v>
      </c>
      <c r="C46" s="192" t="s">
        <v>79</v>
      </c>
      <c r="D46" s="193" t="s">
        <v>66</v>
      </c>
      <c r="E46" s="194">
        <v>7</v>
      </c>
      <c r="F46" s="195" t="s">
        <v>335</v>
      </c>
      <c r="G46" s="202">
        <v>7</v>
      </c>
      <c r="H46" s="207" t="s">
        <v>133</v>
      </c>
      <c r="I46" s="196"/>
      <c r="J46" s="202"/>
      <c r="K46" s="204">
        <f>IF(H46=Listas!$A$3,AutoBaremo!G46,0)</f>
        <v>0</v>
      </c>
      <c r="L46" s="203"/>
      <c r="M46" s="195"/>
    </row>
    <row r="47" spans="1:13" ht="36.75" thickBot="1" x14ac:dyDescent="0.3">
      <c r="A47" s="189" t="s">
        <v>143</v>
      </c>
      <c r="B47" s="183" t="s">
        <v>488</v>
      </c>
      <c r="C47" s="184" t="s">
        <v>80</v>
      </c>
      <c r="D47" s="185" t="s">
        <v>66</v>
      </c>
      <c r="E47" s="186">
        <v>4</v>
      </c>
      <c r="F47" s="187" t="s">
        <v>335</v>
      </c>
      <c r="G47" s="199">
        <v>4</v>
      </c>
      <c r="H47" s="206" t="s">
        <v>133</v>
      </c>
      <c r="I47" s="188"/>
      <c r="J47" s="199"/>
      <c r="K47" s="201">
        <f>IF(H47=Listas!$A$3,AutoBaremo!G47,0)</f>
        <v>0</v>
      </c>
      <c r="L47" s="200"/>
      <c r="M47" s="187"/>
    </row>
    <row r="48" spans="1:13" ht="36.75" thickBot="1" x14ac:dyDescent="0.3">
      <c r="A48" s="190" t="s">
        <v>143</v>
      </c>
      <c r="B48" s="191" t="s">
        <v>489</v>
      </c>
      <c r="C48" s="192" t="s">
        <v>81</v>
      </c>
      <c r="D48" s="193" t="s">
        <v>66</v>
      </c>
      <c r="E48" s="194">
        <v>7</v>
      </c>
      <c r="F48" s="195" t="s">
        <v>335</v>
      </c>
      <c r="G48" s="202">
        <v>7</v>
      </c>
      <c r="H48" s="207" t="s">
        <v>133</v>
      </c>
      <c r="I48" s="196"/>
      <c r="J48" s="202"/>
      <c r="K48" s="204">
        <f>IF(H48=Listas!$A$3,AutoBaremo!G48,0)</f>
        <v>0</v>
      </c>
      <c r="L48" s="203"/>
      <c r="M48" s="195"/>
    </row>
    <row r="49" spans="1:13" ht="45.75" thickBot="1" x14ac:dyDescent="0.3">
      <c r="A49" s="189" t="s">
        <v>143</v>
      </c>
      <c r="B49" s="183" t="s">
        <v>490</v>
      </c>
      <c r="C49" s="184" t="s">
        <v>82</v>
      </c>
      <c r="D49" s="185" t="s">
        <v>83</v>
      </c>
      <c r="E49" s="186">
        <v>4</v>
      </c>
      <c r="F49" s="187" t="s">
        <v>335</v>
      </c>
      <c r="G49" s="199">
        <v>4</v>
      </c>
      <c r="H49" s="206" t="s">
        <v>133</v>
      </c>
      <c r="I49" s="188"/>
      <c r="J49" s="199"/>
      <c r="K49" s="201">
        <f>IF(H49=Listas!$A$3,AutoBaremo!G49,0)</f>
        <v>0</v>
      </c>
      <c r="L49" s="200" t="s">
        <v>321</v>
      </c>
      <c r="M49" s="187" t="s">
        <v>340</v>
      </c>
    </row>
    <row r="50" spans="1:13" ht="45.75" thickBot="1" x14ac:dyDescent="0.3">
      <c r="A50" s="190" t="s">
        <v>143</v>
      </c>
      <c r="B50" s="191" t="s">
        <v>491</v>
      </c>
      <c r="C50" s="192" t="s">
        <v>84</v>
      </c>
      <c r="D50" s="193" t="s">
        <v>85</v>
      </c>
      <c r="E50" s="194">
        <v>4</v>
      </c>
      <c r="F50" s="195" t="s">
        <v>335</v>
      </c>
      <c r="G50" s="202">
        <v>4</v>
      </c>
      <c r="H50" s="207" t="s">
        <v>133</v>
      </c>
      <c r="I50" s="196"/>
      <c r="J50" s="202"/>
      <c r="K50" s="204">
        <f>IF(H50=Listas!$A$3,AutoBaremo!G50,0)</f>
        <v>0</v>
      </c>
      <c r="L50" s="203"/>
      <c r="M50" s="195" t="s">
        <v>341</v>
      </c>
    </row>
    <row r="51" spans="1:13" ht="36.75" thickBot="1" x14ac:dyDescent="0.3">
      <c r="A51" s="189" t="s">
        <v>143</v>
      </c>
      <c r="B51" s="183" t="s">
        <v>492</v>
      </c>
      <c r="C51" s="184" t="s">
        <v>86</v>
      </c>
      <c r="D51" s="185" t="s">
        <v>87</v>
      </c>
      <c r="E51" s="186">
        <v>4</v>
      </c>
      <c r="F51" s="187" t="s">
        <v>335</v>
      </c>
      <c r="G51" s="199">
        <v>4</v>
      </c>
      <c r="H51" s="206" t="s">
        <v>133</v>
      </c>
      <c r="I51" s="188"/>
      <c r="J51" s="199"/>
      <c r="K51" s="201">
        <f>IF(H51=Listas!$A$3,AutoBaremo!G51,0)</f>
        <v>0</v>
      </c>
      <c r="L51" s="200"/>
      <c r="M51" s="187" t="s">
        <v>342</v>
      </c>
    </row>
    <row r="52" spans="1:13" ht="48.75" thickBot="1" x14ac:dyDescent="0.3">
      <c r="A52" s="190" t="s">
        <v>143</v>
      </c>
      <c r="B52" s="191" t="s">
        <v>493</v>
      </c>
      <c r="C52" s="192" t="s">
        <v>88</v>
      </c>
      <c r="D52" s="193" t="s">
        <v>89</v>
      </c>
      <c r="E52" s="194">
        <v>4</v>
      </c>
      <c r="F52" s="195" t="s">
        <v>335</v>
      </c>
      <c r="G52" s="202">
        <v>4</v>
      </c>
      <c r="H52" s="207" t="s">
        <v>133</v>
      </c>
      <c r="I52" s="196"/>
      <c r="J52" s="202"/>
      <c r="K52" s="204">
        <f>IF(H52=Listas!$A$3,AutoBaremo!G52,0)</f>
        <v>0</v>
      </c>
      <c r="L52" s="203"/>
      <c r="M52" s="195" t="s">
        <v>343</v>
      </c>
    </row>
    <row r="53" spans="1:13" ht="34.5" thickBot="1" x14ac:dyDescent="0.3">
      <c r="A53" s="132" t="s">
        <v>140</v>
      </c>
      <c r="B53" s="176" t="s">
        <v>477</v>
      </c>
      <c r="C53" s="176" t="s">
        <v>90</v>
      </c>
      <c r="D53" s="177" t="s">
        <v>40</v>
      </c>
      <c r="E53" s="178">
        <v>10</v>
      </c>
      <c r="F53" s="179"/>
      <c r="G53" s="180"/>
      <c r="H53" s="205"/>
      <c r="I53" s="181"/>
      <c r="J53" s="197"/>
      <c r="K53" s="208">
        <f>IF(SUM(K54:K57)&gt;E53,E53,SUM(K54:K57))</f>
        <v>0</v>
      </c>
      <c r="L53" s="198" t="s">
        <v>323</v>
      </c>
      <c r="M53" s="182" t="s">
        <v>345</v>
      </c>
    </row>
    <row r="54" spans="1:13" ht="45.75" thickBot="1" x14ac:dyDescent="0.3">
      <c r="A54" s="189" t="s">
        <v>143</v>
      </c>
      <c r="B54" s="183" t="s">
        <v>478</v>
      </c>
      <c r="C54" s="184" t="s">
        <v>91</v>
      </c>
      <c r="D54" s="185" t="s">
        <v>92</v>
      </c>
      <c r="E54" s="186">
        <v>6</v>
      </c>
      <c r="F54" s="187" t="s">
        <v>335</v>
      </c>
      <c r="G54" s="199">
        <v>6</v>
      </c>
      <c r="H54" s="206" t="s">
        <v>133</v>
      </c>
      <c r="I54" s="188"/>
      <c r="J54" s="199"/>
      <c r="K54" s="201">
        <f>IF(H54=Listas!$A$3,AutoBaremo!G54,0)</f>
        <v>0</v>
      </c>
      <c r="L54" s="200"/>
      <c r="M54" s="187"/>
    </row>
    <row r="55" spans="1:13" ht="45.75" thickBot="1" x14ac:dyDescent="0.3">
      <c r="A55" s="190" t="s">
        <v>143</v>
      </c>
      <c r="B55" s="191" t="s">
        <v>479</v>
      </c>
      <c r="C55" s="192" t="s">
        <v>93</v>
      </c>
      <c r="D55" s="193" t="s">
        <v>51</v>
      </c>
      <c r="E55" s="194">
        <v>4</v>
      </c>
      <c r="F55" s="195" t="s">
        <v>335</v>
      </c>
      <c r="G55" s="202">
        <v>4</v>
      </c>
      <c r="H55" s="207" t="s">
        <v>133</v>
      </c>
      <c r="I55" s="196"/>
      <c r="J55" s="202"/>
      <c r="K55" s="204">
        <f>IF(H55=Listas!$A$3,AutoBaremo!G55,0)</f>
        <v>0</v>
      </c>
      <c r="L55" s="203" t="s">
        <v>324</v>
      </c>
      <c r="M55" s="195" t="s">
        <v>324</v>
      </c>
    </row>
    <row r="56" spans="1:13" ht="60.75" thickBot="1" x14ac:dyDescent="0.3">
      <c r="A56" s="189" t="s">
        <v>143</v>
      </c>
      <c r="B56" s="183" t="s">
        <v>480</v>
      </c>
      <c r="C56" s="184" t="s">
        <v>94</v>
      </c>
      <c r="D56" s="185" t="s">
        <v>51</v>
      </c>
      <c r="E56" s="186">
        <v>4</v>
      </c>
      <c r="F56" s="187" t="s">
        <v>335</v>
      </c>
      <c r="G56" s="199">
        <v>4</v>
      </c>
      <c r="H56" s="206" t="s">
        <v>133</v>
      </c>
      <c r="I56" s="188"/>
      <c r="J56" s="199"/>
      <c r="K56" s="201">
        <f>IF(H56=Listas!$A$3,AutoBaremo!G56,0)</f>
        <v>0</v>
      </c>
      <c r="L56" s="200" t="s">
        <v>325</v>
      </c>
      <c r="M56" s="187" t="s">
        <v>325</v>
      </c>
    </row>
    <row r="57" spans="1:13" ht="30.75" thickBot="1" x14ac:dyDescent="0.3">
      <c r="A57" s="190" t="s">
        <v>143</v>
      </c>
      <c r="B57" s="191" t="s">
        <v>481</v>
      </c>
      <c r="C57" s="192" t="s">
        <v>95</v>
      </c>
      <c r="D57" s="193" t="s">
        <v>51</v>
      </c>
      <c r="E57" s="194">
        <v>4</v>
      </c>
      <c r="F57" s="195" t="s">
        <v>335</v>
      </c>
      <c r="G57" s="202">
        <v>4</v>
      </c>
      <c r="H57" s="207" t="s">
        <v>133</v>
      </c>
      <c r="I57" s="196"/>
      <c r="J57" s="202"/>
      <c r="K57" s="204">
        <f>IF(H57=Listas!$A$3,AutoBaremo!G57,0)</f>
        <v>0</v>
      </c>
      <c r="L57" s="203" t="s">
        <v>326</v>
      </c>
      <c r="M57" s="195" t="s">
        <v>346</v>
      </c>
    </row>
    <row r="58" spans="1:13" ht="45.75" thickBot="1" x14ac:dyDescent="0.3">
      <c r="A58" s="132" t="s">
        <v>140</v>
      </c>
      <c r="B58" s="176" t="s">
        <v>468</v>
      </c>
      <c r="C58" s="176" t="s">
        <v>96</v>
      </c>
      <c r="D58" s="177" t="s">
        <v>39</v>
      </c>
      <c r="E58" s="178">
        <v>10</v>
      </c>
      <c r="F58" s="179"/>
      <c r="G58" s="180"/>
      <c r="H58" s="205"/>
      <c r="I58" s="181"/>
      <c r="J58" s="197"/>
      <c r="K58" s="208">
        <f>IF(SUM(K59:K66)&gt;E58,E58,SUM(K59:K66))</f>
        <v>0</v>
      </c>
      <c r="L58" s="198" t="s">
        <v>327</v>
      </c>
      <c r="M58" s="182" t="s">
        <v>344</v>
      </c>
    </row>
    <row r="59" spans="1:13" ht="24.75" thickBot="1" x14ac:dyDescent="0.3">
      <c r="A59" s="189" t="s">
        <v>143</v>
      </c>
      <c r="B59" s="183" t="s">
        <v>469</v>
      </c>
      <c r="C59" s="184" t="s">
        <v>97</v>
      </c>
      <c r="D59" s="185" t="s">
        <v>92</v>
      </c>
      <c r="E59" s="186">
        <v>10</v>
      </c>
      <c r="F59" s="187" t="s">
        <v>336</v>
      </c>
      <c r="G59" s="199">
        <v>10</v>
      </c>
      <c r="H59" s="206" t="s">
        <v>133</v>
      </c>
      <c r="I59" s="188"/>
      <c r="J59" s="199"/>
      <c r="K59" s="201">
        <f>IF(H59=Listas!$A$3,AutoBaremo!G59,0)</f>
        <v>0</v>
      </c>
      <c r="L59" s="200"/>
      <c r="M59" s="187"/>
    </row>
    <row r="60" spans="1:13" ht="45.75" thickBot="1" x14ac:dyDescent="0.3">
      <c r="A60" s="190" t="s">
        <v>143</v>
      </c>
      <c r="B60" s="191" t="s">
        <v>470</v>
      </c>
      <c r="C60" s="192" t="s">
        <v>98</v>
      </c>
      <c r="D60" s="193" t="s">
        <v>51</v>
      </c>
      <c r="E60" s="194">
        <v>7</v>
      </c>
      <c r="F60" s="195" t="s">
        <v>335</v>
      </c>
      <c r="G60" s="202">
        <v>7</v>
      </c>
      <c r="H60" s="207" t="s">
        <v>133</v>
      </c>
      <c r="I60" s="196"/>
      <c r="J60" s="202"/>
      <c r="K60" s="204">
        <f>IF($K$59=0,IF(H60=Listas!$A$3,AutoBaremo!G60,0),0)</f>
        <v>0</v>
      </c>
      <c r="L60" s="203"/>
      <c r="M60" s="195"/>
    </row>
    <row r="61" spans="1:13" ht="45.75" thickBot="1" x14ac:dyDescent="0.3">
      <c r="A61" s="189" t="s">
        <v>143</v>
      </c>
      <c r="B61" s="183" t="s">
        <v>471</v>
      </c>
      <c r="C61" s="184" t="s">
        <v>99</v>
      </c>
      <c r="D61" s="185" t="s">
        <v>51</v>
      </c>
      <c r="E61" s="186">
        <v>7</v>
      </c>
      <c r="F61" s="187" t="s">
        <v>335</v>
      </c>
      <c r="G61" s="199">
        <v>7</v>
      </c>
      <c r="H61" s="206" t="s">
        <v>133</v>
      </c>
      <c r="I61" s="188"/>
      <c r="J61" s="199"/>
      <c r="K61" s="201">
        <f>IF($K$59=0,IF(H61=Listas!$A$3,AutoBaremo!G61,0),0)</f>
        <v>0</v>
      </c>
      <c r="L61" s="200"/>
      <c r="M61" s="187"/>
    </row>
    <row r="62" spans="1:13" ht="30.75" thickBot="1" x14ac:dyDescent="0.3">
      <c r="A62" s="190" t="s">
        <v>143</v>
      </c>
      <c r="B62" s="191" t="s">
        <v>472</v>
      </c>
      <c r="C62" s="192" t="s">
        <v>100</v>
      </c>
      <c r="D62" s="193" t="s">
        <v>51</v>
      </c>
      <c r="E62" s="194">
        <v>7</v>
      </c>
      <c r="F62" s="195" t="s">
        <v>335</v>
      </c>
      <c r="G62" s="202">
        <v>7</v>
      </c>
      <c r="H62" s="207" t="s">
        <v>133</v>
      </c>
      <c r="I62" s="196"/>
      <c r="J62" s="202"/>
      <c r="K62" s="204">
        <f>IF($K$59=0,IF(H62=Listas!$A$3,AutoBaremo!G62,0),0)</f>
        <v>0</v>
      </c>
      <c r="L62" s="203" t="s">
        <v>328</v>
      </c>
      <c r="M62" s="195"/>
    </row>
    <row r="63" spans="1:13" ht="30.75" thickBot="1" x14ac:dyDescent="0.3">
      <c r="A63" s="189" t="s">
        <v>143</v>
      </c>
      <c r="B63" s="183" t="s">
        <v>473</v>
      </c>
      <c r="C63" s="184" t="s">
        <v>101</v>
      </c>
      <c r="D63" s="185" t="s">
        <v>51</v>
      </c>
      <c r="E63" s="186">
        <v>7</v>
      </c>
      <c r="F63" s="187" t="s">
        <v>335</v>
      </c>
      <c r="G63" s="199">
        <v>7</v>
      </c>
      <c r="H63" s="206" t="s">
        <v>133</v>
      </c>
      <c r="I63" s="188"/>
      <c r="J63" s="199"/>
      <c r="K63" s="201">
        <f>IF($K$59=0,IF(H63=Listas!$A$3,AutoBaremo!G63,0),0)</f>
        <v>0</v>
      </c>
      <c r="L63" s="200" t="s">
        <v>329</v>
      </c>
      <c r="M63" s="187"/>
    </row>
    <row r="64" spans="1:13" ht="30.75" thickBot="1" x14ac:dyDescent="0.3">
      <c r="A64" s="190" t="s">
        <v>143</v>
      </c>
      <c r="B64" s="191" t="s">
        <v>474</v>
      </c>
      <c r="C64" s="192" t="s">
        <v>102</v>
      </c>
      <c r="D64" s="193" t="s">
        <v>51</v>
      </c>
      <c r="E64" s="194">
        <v>7</v>
      </c>
      <c r="F64" s="195" t="s">
        <v>335</v>
      </c>
      <c r="G64" s="202">
        <v>7</v>
      </c>
      <c r="H64" s="207" t="s">
        <v>133</v>
      </c>
      <c r="I64" s="196"/>
      <c r="J64" s="202"/>
      <c r="K64" s="204">
        <f>IF($K$59=0,IF(H64=Listas!$A$3,AutoBaremo!G64,0),0)</f>
        <v>0</v>
      </c>
      <c r="L64" s="203" t="s">
        <v>330</v>
      </c>
      <c r="M64" s="195"/>
    </row>
    <row r="65" spans="1:13" ht="30.75" thickBot="1" x14ac:dyDescent="0.3">
      <c r="A65" s="189" t="s">
        <v>143</v>
      </c>
      <c r="B65" s="183" t="s">
        <v>475</v>
      </c>
      <c r="C65" s="184" t="s">
        <v>103</v>
      </c>
      <c r="D65" s="185" t="s">
        <v>51</v>
      </c>
      <c r="E65" s="186">
        <v>7</v>
      </c>
      <c r="F65" s="187" t="s">
        <v>335</v>
      </c>
      <c r="G65" s="199">
        <v>7</v>
      </c>
      <c r="H65" s="206" t="s">
        <v>133</v>
      </c>
      <c r="I65" s="188"/>
      <c r="J65" s="199"/>
      <c r="K65" s="201">
        <f>IF($K$59=0,IF(H65=Listas!$A$3,AutoBaremo!G65,0),0)</f>
        <v>0</v>
      </c>
      <c r="L65" s="200" t="s">
        <v>331</v>
      </c>
      <c r="M65" s="187"/>
    </row>
    <row r="66" spans="1:13" ht="45.75" thickBot="1" x14ac:dyDescent="0.3">
      <c r="A66" s="190" t="s">
        <v>143</v>
      </c>
      <c r="B66" s="191" t="s">
        <v>476</v>
      </c>
      <c r="C66" s="192" t="s">
        <v>104</v>
      </c>
      <c r="D66" s="193" t="s">
        <v>105</v>
      </c>
      <c r="E66" s="194">
        <v>6</v>
      </c>
      <c r="F66" s="195" t="s">
        <v>335</v>
      </c>
      <c r="G66" s="202">
        <v>6</v>
      </c>
      <c r="H66" s="207" t="s">
        <v>133</v>
      </c>
      <c r="I66" s="196"/>
      <c r="J66" s="202"/>
      <c r="K66" s="204">
        <f>IF($K$59=0,IF(H66=Listas!$A$3,AutoBaremo!G66,0),0)</f>
        <v>0</v>
      </c>
      <c r="L66" s="203" t="s">
        <v>332</v>
      </c>
      <c r="M66" s="195"/>
    </row>
    <row r="67" spans="1:13" ht="45.75" thickBot="1" x14ac:dyDescent="0.3">
      <c r="A67" s="132" t="s">
        <v>140</v>
      </c>
      <c r="B67" s="176" t="s">
        <v>460</v>
      </c>
      <c r="C67" s="176" t="s">
        <v>106</v>
      </c>
      <c r="D67" s="177" t="s">
        <v>39</v>
      </c>
      <c r="E67" s="178">
        <v>15</v>
      </c>
      <c r="F67" s="179"/>
      <c r="G67" s="180"/>
      <c r="H67" s="205">
        <f>$G$84</f>
        <v>0</v>
      </c>
      <c r="I67" s="181"/>
      <c r="J67" s="197"/>
      <c r="K67" s="208">
        <f>IF(SUM(K68:K74)&gt;E67,E67,SUM(K68:K74))</f>
        <v>0</v>
      </c>
      <c r="L67" s="198" t="s">
        <v>333</v>
      </c>
      <c r="M67" s="182" t="s">
        <v>347</v>
      </c>
    </row>
    <row r="68" spans="1:13" ht="48.75" thickBot="1" x14ac:dyDescent="0.3">
      <c r="A68" s="189" t="s">
        <v>143</v>
      </c>
      <c r="B68" s="183" t="s">
        <v>461</v>
      </c>
      <c r="C68" s="184" t="s">
        <v>107</v>
      </c>
      <c r="D68" s="185" t="s">
        <v>108</v>
      </c>
      <c r="E68" s="186">
        <v>15</v>
      </c>
      <c r="F68" s="187" t="s">
        <v>49</v>
      </c>
      <c r="G68" s="199">
        <v>7</v>
      </c>
      <c r="H68" s="188"/>
      <c r="I68" s="188"/>
      <c r="J68" s="199"/>
      <c r="K68" s="201">
        <f>IF($H$67&gt;=G68,E68,0)</f>
        <v>0</v>
      </c>
      <c r="L68" s="200"/>
      <c r="M68" s="187"/>
    </row>
    <row r="69" spans="1:13" ht="48.75" thickBot="1" x14ac:dyDescent="0.3">
      <c r="A69" s="190" t="s">
        <v>143</v>
      </c>
      <c r="B69" s="191" t="s">
        <v>462</v>
      </c>
      <c r="C69" s="192" t="s">
        <v>109</v>
      </c>
      <c r="D69" s="193" t="s">
        <v>110</v>
      </c>
      <c r="E69" s="194">
        <v>13</v>
      </c>
      <c r="F69" s="195" t="s">
        <v>49</v>
      </c>
      <c r="G69" s="202">
        <v>6</v>
      </c>
      <c r="H69" s="196"/>
      <c r="I69" s="196"/>
      <c r="J69" s="202"/>
      <c r="K69" s="204">
        <f>IF(SUM($K$68:$K68)&gt;0,0,IF($H$67&gt;=G69,E69,0))</f>
        <v>0</v>
      </c>
      <c r="L69" s="203"/>
      <c r="M69" s="195"/>
    </row>
    <row r="70" spans="1:13" ht="48.75" thickBot="1" x14ac:dyDescent="0.3">
      <c r="A70" s="189" t="s">
        <v>143</v>
      </c>
      <c r="B70" s="183" t="s">
        <v>463</v>
      </c>
      <c r="C70" s="184" t="s">
        <v>111</v>
      </c>
      <c r="D70" s="185" t="s">
        <v>108</v>
      </c>
      <c r="E70" s="186">
        <v>11</v>
      </c>
      <c r="F70" s="187" t="s">
        <v>49</v>
      </c>
      <c r="G70" s="199">
        <v>5</v>
      </c>
      <c r="H70" s="188"/>
      <c r="I70" s="188"/>
      <c r="J70" s="199"/>
      <c r="K70" s="201">
        <f>IF(SUM($K$68:$K69)&gt;0,0,IF($H$67&gt;=G70,E70,0))</f>
        <v>0</v>
      </c>
      <c r="L70" s="200"/>
      <c r="M70" s="187"/>
    </row>
    <row r="71" spans="1:13" ht="48.75" thickBot="1" x14ac:dyDescent="0.3">
      <c r="A71" s="190" t="s">
        <v>143</v>
      </c>
      <c r="B71" s="191" t="s">
        <v>464</v>
      </c>
      <c r="C71" s="192" t="s">
        <v>112</v>
      </c>
      <c r="D71" s="193" t="s">
        <v>108</v>
      </c>
      <c r="E71" s="194">
        <v>10</v>
      </c>
      <c r="F71" s="195" t="s">
        <v>49</v>
      </c>
      <c r="G71" s="202">
        <v>4</v>
      </c>
      <c r="H71" s="196"/>
      <c r="I71" s="196"/>
      <c r="J71" s="202"/>
      <c r="K71" s="204">
        <f>IF(SUM($K$68:$K70)&gt;0,0,IF($H$67&gt;=G71,E71,0))</f>
        <v>0</v>
      </c>
      <c r="L71" s="203"/>
      <c r="M71" s="195"/>
    </row>
    <row r="72" spans="1:13" ht="48.75" thickBot="1" x14ac:dyDescent="0.3">
      <c r="A72" s="189" t="s">
        <v>143</v>
      </c>
      <c r="B72" s="183" t="s">
        <v>465</v>
      </c>
      <c r="C72" s="184" t="s">
        <v>113</v>
      </c>
      <c r="D72" s="185" t="s">
        <v>108</v>
      </c>
      <c r="E72" s="186">
        <v>9</v>
      </c>
      <c r="F72" s="187" t="s">
        <v>49</v>
      </c>
      <c r="G72" s="199">
        <v>3</v>
      </c>
      <c r="H72" s="188"/>
      <c r="I72" s="188"/>
      <c r="J72" s="199"/>
      <c r="K72" s="201">
        <f>IF(SUM($K$68:$K71)&gt;0,0,IF($H$67&gt;=G72,E72,0))</f>
        <v>0</v>
      </c>
      <c r="L72" s="200"/>
      <c r="M72" s="187"/>
    </row>
    <row r="73" spans="1:13" ht="48.75" thickBot="1" x14ac:dyDescent="0.3">
      <c r="A73" s="190" t="s">
        <v>143</v>
      </c>
      <c r="B73" s="191" t="s">
        <v>466</v>
      </c>
      <c r="C73" s="192" t="s">
        <v>114</v>
      </c>
      <c r="D73" s="193" t="s">
        <v>108</v>
      </c>
      <c r="E73" s="194">
        <v>8</v>
      </c>
      <c r="F73" s="195" t="s">
        <v>49</v>
      </c>
      <c r="G73" s="202">
        <v>2</v>
      </c>
      <c r="H73" s="196"/>
      <c r="I73" s="196"/>
      <c r="J73" s="202"/>
      <c r="K73" s="204">
        <f>IF(SUM($K$68:$K72)&gt;0,0,IF($H$67&gt;=G73,E73,0))</f>
        <v>0</v>
      </c>
      <c r="L73" s="203"/>
      <c r="M73" s="195"/>
    </row>
    <row r="74" spans="1:13" ht="48.75" thickBot="1" x14ac:dyDescent="0.3">
      <c r="A74" s="189" t="s">
        <v>143</v>
      </c>
      <c r="B74" s="183" t="s">
        <v>467</v>
      </c>
      <c r="C74" s="184" t="s">
        <v>115</v>
      </c>
      <c r="D74" s="185" t="s">
        <v>108</v>
      </c>
      <c r="E74" s="186">
        <v>7</v>
      </c>
      <c r="F74" s="187" t="s">
        <v>49</v>
      </c>
      <c r="G74" s="199">
        <v>1</v>
      </c>
      <c r="H74" s="188"/>
      <c r="I74" s="188"/>
      <c r="J74" s="199"/>
      <c r="K74" s="201">
        <f>IF(SUM($K$68:$K73)&gt;0,0,IF($H$67&gt;=G74,E74,0))</f>
        <v>0</v>
      </c>
      <c r="L74" s="200"/>
      <c r="M74" s="187"/>
    </row>
    <row r="75" spans="1:13" ht="45.75" thickBot="1" x14ac:dyDescent="0.3">
      <c r="A75" s="132" t="s">
        <v>140</v>
      </c>
      <c r="B75" s="176" t="s">
        <v>454</v>
      </c>
      <c r="C75" s="176" t="s">
        <v>116</v>
      </c>
      <c r="D75" s="177" t="s">
        <v>39</v>
      </c>
      <c r="E75" s="178">
        <v>10</v>
      </c>
      <c r="F75" s="179"/>
      <c r="G75" s="180"/>
      <c r="H75" s="205">
        <f>$G$113</f>
        <v>0</v>
      </c>
      <c r="I75" s="181"/>
      <c r="J75" s="197"/>
      <c r="K75" s="208">
        <f>IF(SUM(K76:K80)&gt;E75,E75,SUM(K76:K80))</f>
        <v>0</v>
      </c>
      <c r="L75" s="198" t="s">
        <v>334</v>
      </c>
      <c r="M75" s="182" t="s">
        <v>347</v>
      </c>
    </row>
    <row r="76" spans="1:13" ht="48.75" thickBot="1" x14ac:dyDescent="0.3">
      <c r="A76" s="189" t="s">
        <v>143</v>
      </c>
      <c r="B76" s="183" t="s">
        <v>455</v>
      </c>
      <c r="C76" s="184" t="s">
        <v>117</v>
      </c>
      <c r="D76" s="185" t="s">
        <v>118</v>
      </c>
      <c r="E76" s="186">
        <v>10</v>
      </c>
      <c r="F76" s="187" t="s">
        <v>49</v>
      </c>
      <c r="G76" s="199">
        <v>5</v>
      </c>
      <c r="H76" s="188"/>
      <c r="I76" s="188"/>
      <c r="J76" s="199"/>
      <c r="K76" s="201">
        <f>IF($H$75&gt;=G76,E76,0)</f>
        <v>0</v>
      </c>
      <c r="L76" s="200"/>
      <c r="M76" s="187"/>
    </row>
    <row r="77" spans="1:13" ht="48.75" thickBot="1" x14ac:dyDescent="0.3">
      <c r="A77" s="190" t="s">
        <v>143</v>
      </c>
      <c r="B77" s="191" t="s">
        <v>456</v>
      </c>
      <c r="C77" s="192" t="s">
        <v>119</v>
      </c>
      <c r="D77" s="193" t="s">
        <v>118</v>
      </c>
      <c r="E77" s="194">
        <v>9</v>
      </c>
      <c r="F77" s="195" t="s">
        <v>49</v>
      </c>
      <c r="G77" s="202">
        <v>4</v>
      </c>
      <c r="H77" s="196"/>
      <c r="I77" s="196"/>
      <c r="J77" s="202"/>
      <c r="K77" s="204">
        <f>IF(SUM($K$76:$K76)&gt;0,0,IF($H$75&gt;=G77,E77,0))</f>
        <v>0</v>
      </c>
      <c r="L77" s="203"/>
      <c r="M77" s="195"/>
    </row>
    <row r="78" spans="1:13" ht="48.75" thickBot="1" x14ac:dyDescent="0.3">
      <c r="A78" s="189" t="s">
        <v>143</v>
      </c>
      <c r="B78" s="183" t="s">
        <v>457</v>
      </c>
      <c r="C78" s="184" t="s">
        <v>120</v>
      </c>
      <c r="D78" s="185" t="s">
        <v>118</v>
      </c>
      <c r="E78" s="186">
        <v>8</v>
      </c>
      <c r="F78" s="187" t="s">
        <v>49</v>
      </c>
      <c r="G78" s="199">
        <v>3</v>
      </c>
      <c r="H78" s="188"/>
      <c r="I78" s="188"/>
      <c r="J78" s="199"/>
      <c r="K78" s="201">
        <f>IF(SUM($K$76:$K77)&gt;0,0,IF($H$75&gt;=G78,E78,0))</f>
        <v>0</v>
      </c>
      <c r="L78" s="200"/>
      <c r="M78" s="187"/>
    </row>
    <row r="79" spans="1:13" ht="48.75" thickBot="1" x14ac:dyDescent="0.3">
      <c r="A79" s="190" t="s">
        <v>143</v>
      </c>
      <c r="B79" s="191" t="s">
        <v>458</v>
      </c>
      <c r="C79" s="192" t="s">
        <v>121</v>
      </c>
      <c r="D79" s="193" t="s">
        <v>118</v>
      </c>
      <c r="E79" s="194">
        <v>7</v>
      </c>
      <c r="F79" s="195" t="s">
        <v>49</v>
      </c>
      <c r="G79" s="202">
        <v>2</v>
      </c>
      <c r="H79" s="196"/>
      <c r="I79" s="196"/>
      <c r="J79" s="202"/>
      <c r="K79" s="204">
        <f>IF(SUM($K$76:$K78)&gt;0,0,IF($H$75&gt;=G79,E79,0))</f>
        <v>0</v>
      </c>
      <c r="L79" s="203"/>
      <c r="M79" s="195"/>
    </row>
    <row r="80" spans="1:13" ht="48.75" thickBot="1" x14ac:dyDescent="0.3">
      <c r="A80" s="189" t="s">
        <v>143</v>
      </c>
      <c r="B80" s="183" t="s">
        <v>459</v>
      </c>
      <c r="C80" s="184" t="s">
        <v>122</v>
      </c>
      <c r="D80" s="185" t="s">
        <v>118</v>
      </c>
      <c r="E80" s="186">
        <v>6</v>
      </c>
      <c r="F80" s="187" t="s">
        <v>49</v>
      </c>
      <c r="G80" s="199">
        <v>1</v>
      </c>
      <c r="H80" s="188"/>
      <c r="I80" s="188"/>
      <c r="J80" s="199"/>
      <c r="K80" s="201">
        <f>IF(SUM($K$76:$K79)&gt;0,0,IF($H$75&gt;=G80,E80,0))</f>
        <v>0</v>
      </c>
      <c r="L80" s="200"/>
      <c r="M80" s="187"/>
    </row>
    <row r="81" spans="1:13" ht="18.75" x14ac:dyDescent="0.25">
      <c r="A81" s="113" t="s">
        <v>144</v>
      </c>
      <c r="B81" s="340" t="s">
        <v>123</v>
      </c>
      <c r="C81" s="340"/>
      <c r="D81" s="340"/>
      <c r="E81" s="340"/>
      <c r="F81" s="340"/>
      <c r="G81" s="340"/>
      <c r="H81" s="340"/>
      <c r="I81" s="340"/>
      <c r="J81" s="340"/>
      <c r="K81" s="340"/>
      <c r="L81" s="87"/>
      <c r="M81" s="87"/>
    </row>
    <row r="82" spans="1:13" ht="15.75" thickBot="1" x14ac:dyDescent="0.3">
      <c r="A82" s="123" t="s">
        <v>144</v>
      </c>
      <c r="B82" s="88" t="s">
        <v>450</v>
      </c>
      <c r="C82" s="88"/>
      <c r="D82" s="88"/>
      <c r="E82" s="88"/>
      <c r="F82" s="89"/>
      <c r="G82" s="88"/>
      <c r="H82" s="88"/>
      <c r="I82" s="88"/>
      <c r="J82" s="88"/>
      <c r="K82" s="88"/>
      <c r="L82" s="89"/>
      <c r="M82" s="89"/>
    </row>
    <row r="83" spans="1:13" ht="15.75" thickBot="1" x14ac:dyDescent="0.3">
      <c r="A83" s="131" t="s">
        <v>141</v>
      </c>
      <c r="B83" s="337" t="s">
        <v>338</v>
      </c>
      <c r="C83" s="338"/>
      <c r="D83" s="338"/>
      <c r="E83" s="338"/>
      <c r="F83" s="338"/>
      <c r="G83" s="338"/>
      <c r="H83" s="338"/>
      <c r="I83" s="338"/>
      <c r="J83" s="338"/>
      <c r="K83" s="339"/>
      <c r="L83" s="86"/>
      <c r="M83" s="86"/>
    </row>
    <row r="84" spans="1:13" ht="15.75" thickBot="1" x14ac:dyDescent="0.3">
      <c r="A84" s="133" t="s">
        <v>144</v>
      </c>
      <c r="B84" s="90" t="s">
        <v>124</v>
      </c>
      <c r="C84" s="341" t="s">
        <v>608</v>
      </c>
      <c r="D84" s="341"/>
      <c r="E84" s="341"/>
      <c r="F84" s="91"/>
      <c r="G84" s="92">
        <f>SUM(G85:G109)</f>
        <v>0</v>
      </c>
      <c r="H84" s="93" t="s">
        <v>125</v>
      </c>
      <c r="L84" s="2"/>
      <c r="M84" s="2"/>
    </row>
    <row r="85" spans="1:13" x14ac:dyDescent="0.25">
      <c r="A85" s="134" t="s">
        <v>144</v>
      </c>
      <c r="B85" s="94" t="s">
        <v>561</v>
      </c>
      <c r="C85" s="344" t="s">
        <v>586</v>
      </c>
      <c r="D85" s="345"/>
      <c r="E85" s="345"/>
      <c r="F85" s="345"/>
      <c r="G85" s="170">
        <f>IF(H85="Si",1,0)</f>
        <v>0</v>
      </c>
      <c r="H85" s="95" t="s">
        <v>133</v>
      </c>
      <c r="L85" s="2"/>
      <c r="M85" s="2"/>
    </row>
    <row r="86" spans="1:13" x14ac:dyDescent="0.25">
      <c r="A86" s="134" t="s">
        <v>144</v>
      </c>
      <c r="B86" s="96" t="s">
        <v>562</v>
      </c>
      <c r="C86" s="342" t="s">
        <v>587</v>
      </c>
      <c r="D86" s="343"/>
      <c r="E86" s="343"/>
      <c r="F86" s="343"/>
      <c r="G86" s="171">
        <f t="shared" ref="G86:G109" si="2">IF(H86="Si",1,0)</f>
        <v>0</v>
      </c>
      <c r="H86" s="95" t="s">
        <v>133</v>
      </c>
      <c r="L86" s="2"/>
      <c r="M86" s="2"/>
    </row>
    <row r="87" spans="1:13" ht="15" customHeight="1" x14ac:dyDescent="0.25">
      <c r="A87" s="134" t="s">
        <v>144</v>
      </c>
      <c r="B87" s="94" t="s">
        <v>563</v>
      </c>
      <c r="C87" s="344" t="s">
        <v>588</v>
      </c>
      <c r="D87" s="345"/>
      <c r="E87" s="345"/>
      <c r="F87" s="345"/>
      <c r="G87" s="170">
        <f t="shared" si="2"/>
        <v>0</v>
      </c>
      <c r="H87" s="95" t="s">
        <v>133</v>
      </c>
      <c r="L87" s="2"/>
      <c r="M87" s="2"/>
    </row>
    <row r="88" spans="1:13" ht="15" customHeight="1" x14ac:dyDescent="0.25">
      <c r="A88" s="134" t="s">
        <v>144</v>
      </c>
      <c r="B88" s="96" t="s">
        <v>564</v>
      </c>
      <c r="C88" s="342" t="s">
        <v>589</v>
      </c>
      <c r="D88" s="343"/>
      <c r="E88" s="343"/>
      <c r="F88" s="343"/>
      <c r="G88" s="171">
        <f t="shared" si="2"/>
        <v>0</v>
      </c>
      <c r="H88" s="95" t="s">
        <v>133</v>
      </c>
      <c r="L88" s="2"/>
      <c r="M88" s="2"/>
    </row>
    <row r="89" spans="1:13" ht="15" customHeight="1" x14ac:dyDescent="0.25">
      <c r="A89" s="134" t="s">
        <v>144</v>
      </c>
      <c r="B89" s="94" t="s">
        <v>565</v>
      </c>
      <c r="C89" s="344" t="s">
        <v>590</v>
      </c>
      <c r="D89" s="345"/>
      <c r="E89" s="345"/>
      <c r="F89" s="345"/>
      <c r="G89" s="170">
        <f t="shared" si="2"/>
        <v>0</v>
      </c>
      <c r="H89" s="95" t="s">
        <v>133</v>
      </c>
      <c r="L89" s="2"/>
      <c r="M89" s="2"/>
    </row>
    <row r="90" spans="1:13" x14ac:dyDescent="0.25">
      <c r="A90" s="134" t="s">
        <v>144</v>
      </c>
      <c r="B90" s="96" t="s">
        <v>566</v>
      </c>
      <c r="C90" s="342" t="s">
        <v>591</v>
      </c>
      <c r="D90" s="343"/>
      <c r="E90" s="343"/>
      <c r="F90" s="343"/>
      <c r="G90" s="171">
        <f t="shared" si="2"/>
        <v>0</v>
      </c>
      <c r="H90" s="95" t="s">
        <v>133</v>
      </c>
      <c r="L90" s="2"/>
      <c r="M90" s="2"/>
    </row>
    <row r="91" spans="1:13" x14ac:dyDescent="0.25">
      <c r="A91" s="134" t="s">
        <v>144</v>
      </c>
      <c r="B91" s="94" t="s">
        <v>567</v>
      </c>
      <c r="C91" s="344" t="s">
        <v>592</v>
      </c>
      <c r="D91" s="345"/>
      <c r="E91" s="345"/>
      <c r="F91" s="345"/>
      <c r="G91" s="170">
        <f t="shared" si="2"/>
        <v>0</v>
      </c>
      <c r="H91" s="95" t="s">
        <v>133</v>
      </c>
      <c r="L91" s="2"/>
      <c r="M91" s="2"/>
    </row>
    <row r="92" spans="1:13" ht="15" customHeight="1" x14ac:dyDescent="0.25">
      <c r="A92" s="134" t="s">
        <v>144</v>
      </c>
      <c r="B92" s="96" t="s">
        <v>568</v>
      </c>
      <c r="C92" s="342" t="s">
        <v>593</v>
      </c>
      <c r="D92" s="343"/>
      <c r="E92" s="343"/>
      <c r="F92" s="343"/>
      <c r="G92" s="171">
        <f t="shared" si="2"/>
        <v>0</v>
      </c>
      <c r="H92" s="95" t="s">
        <v>133</v>
      </c>
      <c r="L92" s="2"/>
      <c r="M92" s="2"/>
    </row>
    <row r="93" spans="1:13" x14ac:dyDescent="0.25">
      <c r="A93" s="134" t="s">
        <v>144</v>
      </c>
      <c r="B93" s="94" t="s">
        <v>569</v>
      </c>
      <c r="C93" s="344" t="s">
        <v>594</v>
      </c>
      <c r="D93" s="345"/>
      <c r="E93" s="345"/>
      <c r="F93" s="345"/>
      <c r="G93" s="170">
        <f t="shared" si="2"/>
        <v>0</v>
      </c>
      <c r="H93" s="95" t="s">
        <v>133</v>
      </c>
      <c r="L93" s="2"/>
      <c r="M93" s="2"/>
    </row>
    <row r="94" spans="1:13" ht="15" customHeight="1" x14ac:dyDescent="0.25">
      <c r="A94" s="134" t="s">
        <v>144</v>
      </c>
      <c r="B94" s="96" t="s">
        <v>570</v>
      </c>
      <c r="C94" s="342" t="s">
        <v>595</v>
      </c>
      <c r="D94" s="343"/>
      <c r="E94" s="343"/>
      <c r="F94" s="343"/>
      <c r="G94" s="171">
        <f t="shared" si="2"/>
        <v>0</v>
      </c>
      <c r="H94" s="95" t="s">
        <v>133</v>
      </c>
      <c r="L94" s="2"/>
      <c r="M94" s="2"/>
    </row>
    <row r="95" spans="1:13" x14ac:dyDescent="0.25">
      <c r="A95" s="134" t="s">
        <v>144</v>
      </c>
      <c r="B95" s="94" t="s">
        <v>571</v>
      </c>
      <c r="C95" s="344" t="s">
        <v>596</v>
      </c>
      <c r="D95" s="345"/>
      <c r="E95" s="345"/>
      <c r="F95" s="345"/>
      <c r="G95" s="170">
        <f t="shared" si="2"/>
        <v>0</v>
      </c>
      <c r="H95" s="95" t="s">
        <v>133</v>
      </c>
      <c r="L95" s="2"/>
      <c r="M95" s="2"/>
    </row>
    <row r="96" spans="1:13" ht="15" customHeight="1" x14ac:dyDescent="0.25">
      <c r="A96" s="134" t="s">
        <v>144</v>
      </c>
      <c r="B96" s="96" t="s">
        <v>572</v>
      </c>
      <c r="C96" s="342" t="s">
        <v>597</v>
      </c>
      <c r="D96" s="343"/>
      <c r="E96" s="343"/>
      <c r="F96" s="343"/>
      <c r="G96" s="171">
        <f t="shared" si="2"/>
        <v>0</v>
      </c>
      <c r="H96" s="95" t="s">
        <v>133</v>
      </c>
      <c r="L96" s="2"/>
      <c r="M96" s="2"/>
    </row>
    <row r="97" spans="1:13" ht="15" customHeight="1" x14ac:dyDescent="0.25">
      <c r="A97" s="134" t="s">
        <v>144</v>
      </c>
      <c r="B97" s="94" t="s">
        <v>573</v>
      </c>
      <c r="C97" s="344" t="s">
        <v>598</v>
      </c>
      <c r="D97" s="345"/>
      <c r="E97" s="345"/>
      <c r="F97" s="345"/>
      <c r="G97" s="170">
        <f t="shared" si="2"/>
        <v>0</v>
      </c>
      <c r="H97" s="95" t="s">
        <v>133</v>
      </c>
      <c r="L97" s="2"/>
      <c r="M97" s="2"/>
    </row>
    <row r="98" spans="1:13" ht="15" customHeight="1" x14ac:dyDescent="0.25">
      <c r="A98" s="134" t="s">
        <v>144</v>
      </c>
      <c r="B98" s="96" t="s">
        <v>574</v>
      </c>
      <c r="C98" s="342" t="s">
        <v>599</v>
      </c>
      <c r="D98" s="343"/>
      <c r="E98" s="343"/>
      <c r="F98" s="343"/>
      <c r="G98" s="171">
        <f t="shared" si="2"/>
        <v>0</v>
      </c>
      <c r="H98" s="95" t="s">
        <v>133</v>
      </c>
      <c r="L98" s="2"/>
      <c r="M98" s="2"/>
    </row>
    <row r="99" spans="1:13" ht="15" customHeight="1" x14ac:dyDescent="0.25">
      <c r="A99" s="134" t="s">
        <v>144</v>
      </c>
      <c r="B99" s="94" t="s">
        <v>575</v>
      </c>
      <c r="C99" s="344" t="s">
        <v>600</v>
      </c>
      <c r="D99" s="345"/>
      <c r="E99" s="345"/>
      <c r="F99" s="345"/>
      <c r="G99" s="170">
        <f t="shared" si="2"/>
        <v>0</v>
      </c>
      <c r="H99" s="95" t="s">
        <v>133</v>
      </c>
      <c r="L99" s="2"/>
      <c r="M99" s="2"/>
    </row>
    <row r="100" spans="1:13" ht="15" customHeight="1" x14ac:dyDescent="0.25">
      <c r="A100" s="134" t="s">
        <v>144</v>
      </c>
      <c r="B100" s="96" t="s">
        <v>576</v>
      </c>
      <c r="C100" s="342" t="s">
        <v>601</v>
      </c>
      <c r="D100" s="343"/>
      <c r="E100" s="343"/>
      <c r="F100" s="343"/>
      <c r="G100" s="171">
        <f t="shared" si="2"/>
        <v>0</v>
      </c>
      <c r="H100" s="95" t="s">
        <v>133</v>
      </c>
      <c r="L100" s="2"/>
      <c r="M100" s="2"/>
    </row>
    <row r="101" spans="1:13" ht="15" customHeight="1" x14ac:dyDescent="0.25">
      <c r="A101" s="134" t="s">
        <v>144</v>
      </c>
      <c r="B101" s="94" t="s">
        <v>577</v>
      </c>
      <c r="C101" s="344" t="s">
        <v>126</v>
      </c>
      <c r="D101" s="345"/>
      <c r="E101" s="345"/>
      <c r="F101" s="345"/>
      <c r="G101" s="170">
        <f t="shared" si="2"/>
        <v>0</v>
      </c>
      <c r="H101" s="95" t="s">
        <v>133</v>
      </c>
      <c r="L101" s="2"/>
      <c r="M101" s="2"/>
    </row>
    <row r="102" spans="1:13" ht="15" customHeight="1" x14ac:dyDescent="0.25">
      <c r="A102" s="134" t="s">
        <v>144</v>
      </c>
      <c r="B102" s="96" t="s">
        <v>578</v>
      </c>
      <c r="C102" s="342" t="s">
        <v>602</v>
      </c>
      <c r="D102" s="343"/>
      <c r="E102" s="343"/>
      <c r="F102" s="343"/>
      <c r="G102" s="171">
        <f t="shared" si="2"/>
        <v>0</v>
      </c>
      <c r="H102" s="95" t="s">
        <v>133</v>
      </c>
      <c r="L102" s="2"/>
      <c r="M102" s="2"/>
    </row>
    <row r="103" spans="1:13" ht="15" customHeight="1" x14ac:dyDescent="0.25">
      <c r="A103" s="134" t="s">
        <v>144</v>
      </c>
      <c r="B103" s="94" t="s">
        <v>579</v>
      </c>
      <c r="C103" s="344" t="s">
        <v>603</v>
      </c>
      <c r="D103" s="345"/>
      <c r="E103" s="345"/>
      <c r="F103" s="345"/>
      <c r="G103" s="170">
        <f t="shared" si="2"/>
        <v>0</v>
      </c>
      <c r="H103" s="95" t="s">
        <v>133</v>
      </c>
      <c r="L103" s="2"/>
      <c r="M103" s="2"/>
    </row>
    <row r="104" spans="1:13" ht="15" customHeight="1" x14ac:dyDescent="0.25">
      <c r="A104" s="134" t="s">
        <v>144</v>
      </c>
      <c r="B104" s="96" t="s">
        <v>580</v>
      </c>
      <c r="C104" s="342" t="s">
        <v>127</v>
      </c>
      <c r="D104" s="343"/>
      <c r="E104" s="343"/>
      <c r="F104" s="343"/>
      <c r="G104" s="171">
        <f t="shared" si="2"/>
        <v>0</v>
      </c>
      <c r="H104" s="95" t="s">
        <v>133</v>
      </c>
      <c r="L104" s="2"/>
      <c r="M104" s="2"/>
    </row>
    <row r="105" spans="1:13" ht="15" customHeight="1" x14ac:dyDescent="0.25">
      <c r="A105" s="134" t="s">
        <v>144</v>
      </c>
      <c r="B105" s="94" t="s">
        <v>581</v>
      </c>
      <c r="C105" s="344" t="s">
        <v>604</v>
      </c>
      <c r="D105" s="345"/>
      <c r="E105" s="345"/>
      <c r="F105" s="345"/>
      <c r="G105" s="170">
        <f t="shared" si="2"/>
        <v>0</v>
      </c>
      <c r="H105" s="95" t="s">
        <v>133</v>
      </c>
      <c r="L105" s="2"/>
      <c r="M105" s="2"/>
    </row>
    <row r="106" spans="1:13" ht="15" customHeight="1" x14ac:dyDescent="0.25">
      <c r="A106" s="134" t="s">
        <v>144</v>
      </c>
      <c r="B106" s="96" t="s">
        <v>582</v>
      </c>
      <c r="C106" s="342" t="s">
        <v>605</v>
      </c>
      <c r="D106" s="343"/>
      <c r="E106" s="343"/>
      <c r="F106" s="343"/>
      <c r="G106" s="171">
        <f t="shared" si="2"/>
        <v>0</v>
      </c>
      <c r="H106" s="95" t="s">
        <v>133</v>
      </c>
      <c r="L106" s="2"/>
      <c r="M106" s="2"/>
    </row>
    <row r="107" spans="1:13" x14ac:dyDescent="0.25">
      <c r="A107" s="134" t="s">
        <v>144</v>
      </c>
      <c r="B107" s="94" t="s">
        <v>583</v>
      </c>
      <c r="C107" s="344" t="s">
        <v>606</v>
      </c>
      <c r="D107" s="345"/>
      <c r="E107" s="345"/>
      <c r="F107" s="345"/>
      <c r="G107" s="170">
        <f t="shared" si="2"/>
        <v>0</v>
      </c>
      <c r="H107" s="95" t="s">
        <v>133</v>
      </c>
      <c r="L107" s="2"/>
      <c r="M107" s="2"/>
    </row>
    <row r="108" spans="1:13" ht="15" customHeight="1" x14ac:dyDescent="0.25">
      <c r="A108" s="134" t="s">
        <v>144</v>
      </c>
      <c r="B108" s="96" t="s">
        <v>584</v>
      </c>
      <c r="C108" s="342" t="s">
        <v>128</v>
      </c>
      <c r="D108" s="343"/>
      <c r="E108" s="343"/>
      <c r="F108" s="343"/>
      <c r="G108" s="171">
        <f t="shared" si="2"/>
        <v>0</v>
      </c>
      <c r="H108" s="95" t="s">
        <v>133</v>
      </c>
      <c r="L108" s="2"/>
      <c r="M108" s="2"/>
    </row>
    <row r="109" spans="1:13" ht="15.75" customHeight="1" thickBot="1" x14ac:dyDescent="0.3">
      <c r="A109" s="134" t="s">
        <v>144</v>
      </c>
      <c r="B109" s="174" t="s">
        <v>585</v>
      </c>
      <c r="C109" s="344" t="s">
        <v>607</v>
      </c>
      <c r="D109" s="345"/>
      <c r="E109" s="345"/>
      <c r="F109" s="345"/>
      <c r="G109" s="175">
        <f t="shared" si="2"/>
        <v>0</v>
      </c>
      <c r="H109" s="97" t="s">
        <v>133</v>
      </c>
      <c r="L109" s="2"/>
      <c r="M109" s="2"/>
    </row>
    <row r="110" spans="1:13" ht="18.75" x14ac:dyDescent="0.25">
      <c r="A110" s="113" t="s">
        <v>310</v>
      </c>
      <c r="B110" s="340" t="s">
        <v>309</v>
      </c>
      <c r="C110" s="340"/>
      <c r="D110" s="340"/>
      <c r="E110" s="340"/>
      <c r="F110" s="340"/>
      <c r="G110" s="340"/>
      <c r="H110" s="340"/>
      <c r="I110" s="340"/>
      <c r="J110" s="340"/>
      <c r="K110" s="340"/>
      <c r="L110" s="87"/>
      <c r="M110" s="87"/>
    </row>
    <row r="111" spans="1:13" ht="15.75" thickBot="1" x14ac:dyDescent="0.3">
      <c r="A111" s="123" t="s">
        <v>310</v>
      </c>
      <c r="B111" s="71" t="s">
        <v>451</v>
      </c>
      <c r="C111" s="71"/>
      <c r="D111" s="98"/>
      <c r="E111" s="71"/>
      <c r="F111" s="89"/>
      <c r="G111" s="71"/>
      <c r="H111" s="71"/>
      <c r="I111" s="71"/>
      <c r="J111" s="71"/>
      <c r="K111" s="71"/>
      <c r="L111" s="89"/>
      <c r="M111" s="89"/>
    </row>
    <row r="112" spans="1:13" ht="15.75" thickBot="1" x14ac:dyDescent="0.3">
      <c r="A112" s="131" t="s">
        <v>141</v>
      </c>
      <c r="B112" s="337" t="s">
        <v>339</v>
      </c>
      <c r="C112" s="338"/>
      <c r="D112" s="338"/>
      <c r="E112" s="338"/>
      <c r="F112" s="338"/>
      <c r="G112" s="338"/>
      <c r="H112" s="338"/>
      <c r="I112" s="338"/>
      <c r="J112" s="338"/>
      <c r="K112" s="339"/>
      <c r="L112" s="86"/>
      <c r="M112" s="86"/>
    </row>
    <row r="113" spans="1:13" ht="15.75" thickBot="1" x14ac:dyDescent="0.3">
      <c r="A113" s="133" t="s">
        <v>310</v>
      </c>
      <c r="B113" s="99" t="s">
        <v>15</v>
      </c>
      <c r="C113" s="370" t="s">
        <v>148</v>
      </c>
      <c r="D113" s="371"/>
      <c r="E113" s="371"/>
      <c r="F113" s="100"/>
      <c r="G113" s="101">
        <f>SUM(G114:G193)</f>
        <v>0</v>
      </c>
      <c r="H113" s="102" t="s">
        <v>125</v>
      </c>
      <c r="L113" s="2"/>
      <c r="M113" s="2"/>
    </row>
    <row r="114" spans="1:13" ht="27.75" customHeight="1" x14ac:dyDescent="0.25">
      <c r="A114" s="134" t="s">
        <v>310</v>
      </c>
      <c r="B114" s="94" t="s">
        <v>150</v>
      </c>
      <c r="C114" s="344" t="s">
        <v>149</v>
      </c>
      <c r="D114" s="345"/>
      <c r="E114" s="345"/>
      <c r="F114" s="345"/>
      <c r="G114" s="170">
        <f>IF(H114=Listas!$A$3,1,0)</f>
        <v>0</v>
      </c>
      <c r="H114" s="95" t="s">
        <v>133</v>
      </c>
      <c r="L114" s="2"/>
      <c r="M114" s="2"/>
    </row>
    <row r="115" spans="1:13" x14ac:dyDescent="0.25">
      <c r="A115" s="134" t="s">
        <v>310</v>
      </c>
      <c r="B115" s="96" t="s">
        <v>152</v>
      </c>
      <c r="C115" s="342" t="s">
        <v>151</v>
      </c>
      <c r="D115" s="343"/>
      <c r="E115" s="343"/>
      <c r="F115" s="343"/>
      <c r="G115" s="171">
        <f>IF(H115=Listas!$A$3,1,0)</f>
        <v>0</v>
      </c>
      <c r="H115" s="95" t="s">
        <v>133</v>
      </c>
      <c r="L115" s="2"/>
      <c r="M115" s="2"/>
    </row>
    <row r="116" spans="1:13" x14ac:dyDescent="0.25">
      <c r="A116" s="134" t="s">
        <v>310</v>
      </c>
      <c r="B116" s="94" t="s">
        <v>154</v>
      </c>
      <c r="C116" s="344" t="s">
        <v>153</v>
      </c>
      <c r="D116" s="345"/>
      <c r="E116" s="345"/>
      <c r="F116" s="345"/>
      <c r="G116" s="170">
        <f>IF(H116=Listas!$A$3,1,0)</f>
        <v>0</v>
      </c>
      <c r="H116" s="95" t="s">
        <v>133</v>
      </c>
      <c r="L116" s="2"/>
      <c r="M116" s="2"/>
    </row>
    <row r="117" spans="1:13" ht="27.75" customHeight="1" x14ac:dyDescent="0.25">
      <c r="A117" s="134" t="s">
        <v>310</v>
      </c>
      <c r="B117" s="96" t="s">
        <v>156</v>
      </c>
      <c r="C117" s="342" t="s">
        <v>155</v>
      </c>
      <c r="D117" s="343"/>
      <c r="E117" s="343"/>
      <c r="F117" s="343"/>
      <c r="G117" s="171">
        <f>IF(H117=Listas!$A$3,1,0)</f>
        <v>0</v>
      </c>
      <c r="H117" s="95" t="s">
        <v>133</v>
      </c>
      <c r="L117" s="2"/>
      <c r="M117" s="2"/>
    </row>
    <row r="118" spans="1:13" ht="27.75" customHeight="1" x14ac:dyDescent="0.25">
      <c r="A118" s="134" t="s">
        <v>310</v>
      </c>
      <c r="B118" s="94" t="s">
        <v>158</v>
      </c>
      <c r="C118" s="344" t="s">
        <v>157</v>
      </c>
      <c r="D118" s="345"/>
      <c r="E118" s="345"/>
      <c r="F118" s="345"/>
      <c r="G118" s="170">
        <f>IF(H118=Listas!$A$3,1,0)</f>
        <v>0</v>
      </c>
      <c r="H118" s="95" t="s">
        <v>133</v>
      </c>
      <c r="L118" s="2"/>
      <c r="M118" s="2"/>
    </row>
    <row r="119" spans="1:13" ht="27.75" customHeight="1" x14ac:dyDescent="0.25">
      <c r="A119" s="134" t="s">
        <v>310</v>
      </c>
      <c r="B119" s="96" t="s">
        <v>160</v>
      </c>
      <c r="C119" s="342" t="s">
        <v>159</v>
      </c>
      <c r="D119" s="343"/>
      <c r="E119" s="343"/>
      <c r="F119" s="343"/>
      <c r="G119" s="171">
        <f>IF(H119=Listas!$A$3,1,0)</f>
        <v>0</v>
      </c>
      <c r="H119" s="95" t="s">
        <v>133</v>
      </c>
      <c r="L119" s="2"/>
      <c r="M119" s="2"/>
    </row>
    <row r="120" spans="1:13" x14ac:dyDescent="0.25">
      <c r="A120" s="134" t="s">
        <v>310</v>
      </c>
      <c r="B120" s="94" t="s">
        <v>162</v>
      </c>
      <c r="C120" s="344" t="s">
        <v>161</v>
      </c>
      <c r="D120" s="345"/>
      <c r="E120" s="345"/>
      <c r="F120" s="345"/>
      <c r="G120" s="170">
        <f>IF(H120=Listas!$A$3,1,0)</f>
        <v>0</v>
      </c>
      <c r="H120" s="95" t="s">
        <v>133</v>
      </c>
      <c r="L120" s="2"/>
      <c r="M120" s="2"/>
    </row>
    <row r="121" spans="1:13" ht="27.75" customHeight="1" x14ac:dyDescent="0.25">
      <c r="A121" s="134" t="s">
        <v>310</v>
      </c>
      <c r="B121" s="96" t="s">
        <v>164</v>
      </c>
      <c r="C121" s="342" t="s">
        <v>163</v>
      </c>
      <c r="D121" s="343"/>
      <c r="E121" s="343"/>
      <c r="F121" s="343"/>
      <c r="G121" s="171">
        <f>IF(H121=Listas!$A$3,1,0)</f>
        <v>0</v>
      </c>
      <c r="H121" s="95" t="s">
        <v>133</v>
      </c>
      <c r="L121" s="2"/>
      <c r="M121" s="2"/>
    </row>
    <row r="122" spans="1:13" ht="27.75" customHeight="1" x14ac:dyDescent="0.25">
      <c r="A122" s="134" t="s">
        <v>310</v>
      </c>
      <c r="B122" s="94" t="s">
        <v>166</v>
      </c>
      <c r="C122" s="344" t="s">
        <v>165</v>
      </c>
      <c r="D122" s="345"/>
      <c r="E122" s="345"/>
      <c r="F122" s="345"/>
      <c r="G122" s="170">
        <f>IF(H122=Listas!$A$3,1,0)</f>
        <v>0</v>
      </c>
      <c r="H122" s="95" t="s">
        <v>133</v>
      </c>
      <c r="L122" s="2"/>
      <c r="M122" s="2"/>
    </row>
    <row r="123" spans="1:13" ht="27.75" customHeight="1" x14ac:dyDescent="0.25">
      <c r="A123" s="134" t="s">
        <v>310</v>
      </c>
      <c r="B123" s="96" t="s">
        <v>168</v>
      </c>
      <c r="C123" s="342" t="s">
        <v>167</v>
      </c>
      <c r="D123" s="343"/>
      <c r="E123" s="343"/>
      <c r="F123" s="343"/>
      <c r="G123" s="171">
        <f>IF(H123=Listas!$A$3,1,0)</f>
        <v>0</v>
      </c>
      <c r="H123" s="95" t="s">
        <v>133</v>
      </c>
      <c r="L123" s="2"/>
      <c r="M123" s="2"/>
    </row>
    <row r="124" spans="1:13" x14ac:dyDescent="0.25">
      <c r="A124" s="134" t="s">
        <v>310</v>
      </c>
      <c r="B124" s="94" t="s">
        <v>170</v>
      </c>
      <c r="C124" s="344" t="s">
        <v>169</v>
      </c>
      <c r="D124" s="345"/>
      <c r="E124" s="345"/>
      <c r="F124" s="345"/>
      <c r="G124" s="170">
        <f>IF(H124=Listas!$A$3,1,0)</f>
        <v>0</v>
      </c>
      <c r="H124" s="95" t="s">
        <v>133</v>
      </c>
      <c r="L124" s="2"/>
      <c r="M124" s="2"/>
    </row>
    <row r="125" spans="1:13" ht="27.75" customHeight="1" x14ac:dyDescent="0.25">
      <c r="A125" s="134" t="s">
        <v>310</v>
      </c>
      <c r="B125" s="96" t="s">
        <v>172</v>
      </c>
      <c r="C125" s="342" t="s">
        <v>171</v>
      </c>
      <c r="D125" s="343"/>
      <c r="E125" s="343"/>
      <c r="F125" s="343"/>
      <c r="G125" s="171">
        <f>IF(H125=Listas!$A$3,1,0)</f>
        <v>0</v>
      </c>
      <c r="H125" s="95" t="s">
        <v>133</v>
      </c>
      <c r="L125" s="2"/>
      <c r="M125" s="2"/>
    </row>
    <row r="126" spans="1:13" ht="27.75" customHeight="1" x14ac:dyDescent="0.25">
      <c r="A126" s="134" t="s">
        <v>310</v>
      </c>
      <c r="B126" s="94" t="s">
        <v>174</v>
      </c>
      <c r="C126" s="344" t="s">
        <v>173</v>
      </c>
      <c r="D126" s="345"/>
      <c r="E126" s="345"/>
      <c r="F126" s="345"/>
      <c r="G126" s="170">
        <f>IF(H126=Listas!$A$3,1,0)</f>
        <v>0</v>
      </c>
      <c r="H126" s="95" t="s">
        <v>133</v>
      </c>
      <c r="L126" s="2"/>
      <c r="M126" s="2"/>
    </row>
    <row r="127" spans="1:13" ht="27.75" customHeight="1" x14ac:dyDescent="0.25">
      <c r="A127" s="134" t="s">
        <v>310</v>
      </c>
      <c r="B127" s="96" t="s">
        <v>176</v>
      </c>
      <c r="C127" s="342" t="s">
        <v>175</v>
      </c>
      <c r="D127" s="343"/>
      <c r="E127" s="343"/>
      <c r="F127" s="343"/>
      <c r="G127" s="171">
        <f>IF(H127=Listas!$A$3,1,0)</f>
        <v>0</v>
      </c>
      <c r="H127" s="95" t="s">
        <v>133</v>
      </c>
      <c r="L127" s="2"/>
      <c r="M127" s="2"/>
    </row>
    <row r="128" spans="1:13" ht="27.75" customHeight="1" x14ac:dyDescent="0.25">
      <c r="A128" s="134" t="s">
        <v>310</v>
      </c>
      <c r="B128" s="94" t="s">
        <v>178</v>
      </c>
      <c r="C128" s="344" t="s">
        <v>177</v>
      </c>
      <c r="D128" s="345"/>
      <c r="E128" s="345"/>
      <c r="F128" s="345"/>
      <c r="G128" s="170">
        <f>IF(H128=Listas!$A$3,1,0)</f>
        <v>0</v>
      </c>
      <c r="H128" s="95" t="s">
        <v>133</v>
      </c>
      <c r="L128" s="2"/>
      <c r="M128" s="2"/>
    </row>
    <row r="129" spans="1:13" x14ac:dyDescent="0.25">
      <c r="A129" s="134" t="s">
        <v>310</v>
      </c>
      <c r="B129" s="96" t="s">
        <v>180</v>
      </c>
      <c r="C129" s="342" t="s">
        <v>179</v>
      </c>
      <c r="D129" s="343"/>
      <c r="E129" s="343"/>
      <c r="F129" s="343"/>
      <c r="G129" s="171">
        <f>IF(H129=Listas!$A$3,1,0)</f>
        <v>0</v>
      </c>
      <c r="H129" s="95" t="s">
        <v>133</v>
      </c>
      <c r="L129" s="2"/>
      <c r="M129" s="2"/>
    </row>
    <row r="130" spans="1:13" ht="27.75" customHeight="1" x14ac:dyDescent="0.25">
      <c r="A130" s="134" t="s">
        <v>310</v>
      </c>
      <c r="B130" s="94" t="s">
        <v>182</v>
      </c>
      <c r="C130" s="344" t="s">
        <v>181</v>
      </c>
      <c r="D130" s="345"/>
      <c r="E130" s="345"/>
      <c r="F130" s="345"/>
      <c r="G130" s="170">
        <f>IF(H130=Listas!$A$3,1,0)</f>
        <v>0</v>
      </c>
      <c r="H130" s="95" t="s">
        <v>133</v>
      </c>
      <c r="L130" s="2"/>
      <c r="M130" s="2"/>
    </row>
    <row r="131" spans="1:13" ht="27.75" customHeight="1" x14ac:dyDescent="0.25">
      <c r="A131" s="134" t="s">
        <v>310</v>
      </c>
      <c r="B131" s="96" t="s">
        <v>184</v>
      </c>
      <c r="C131" s="342" t="s">
        <v>183</v>
      </c>
      <c r="D131" s="343"/>
      <c r="E131" s="343"/>
      <c r="F131" s="343"/>
      <c r="G131" s="171">
        <f>IF(H131=Listas!$A$3,1,0)</f>
        <v>0</v>
      </c>
      <c r="H131" s="95" t="s">
        <v>133</v>
      </c>
      <c r="L131" s="2"/>
      <c r="M131" s="2"/>
    </row>
    <row r="132" spans="1:13" x14ac:dyDescent="0.25">
      <c r="A132" s="134" t="s">
        <v>310</v>
      </c>
      <c r="B132" s="94" t="s">
        <v>186</v>
      </c>
      <c r="C132" s="344" t="s">
        <v>185</v>
      </c>
      <c r="D132" s="345"/>
      <c r="E132" s="345"/>
      <c r="F132" s="345"/>
      <c r="G132" s="170">
        <f>IF(H132=Listas!$A$3,1,0)</f>
        <v>0</v>
      </c>
      <c r="H132" s="95" t="s">
        <v>133</v>
      </c>
      <c r="L132" s="2"/>
      <c r="M132" s="2"/>
    </row>
    <row r="133" spans="1:13" ht="27.75" customHeight="1" x14ac:dyDescent="0.25">
      <c r="A133" s="134" t="s">
        <v>310</v>
      </c>
      <c r="B133" s="96" t="s">
        <v>188</v>
      </c>
      <c r="C133" s="342" t="s">
        <v>187</v>
      </c>
      <c r="D133" s="343"/>
      <c r="E133" s="343"/>
      <c r="F133" s="343"/>
      <c r="G133" s="171">
        <f>IF(H133=Listas!$A$3,1,0)</f>
        <v>0</v>
      </c>
      <c r="H133" s="95" t="s">
        <v>133</v>
      </c>
      <c r="L133" s="2"/>
      <c r="M133" s="2"/>
    </row>
    <row r="134" spans="1:13" x14ac:dyDescent="0.25">
      <c r="A134" s="134" t="s">
        <v>310</v>
      </c>
      <c r="B134" s="94" t="s">
        <v>190</v>
      </c>
      <c r="C134" s="344" t="s">
        <v>189</v>
      </c>
      <c r="D134" s="345"/>
      <c r="E134" s="345"/>
      <c r="F134" s="345"/>
      <c r="G134" s="170">
        <f>IF(H134=Listas!$A$3,1,0)</f>
        <v>0</v>
      </c>
      <c r="H134" s="95" t="s">
        <v>133</v>
      </c>
      <c r="L134" s="2"/>
      <c r="M134" s="2"/>
    </row>
    <row r="135" spans="1:13" x14ac:dyDescent="0.25">
      <c r="A135" s="134" t="s">
        <v>310</v>
      </c>
      <c r="B135" s="96" t="s">
        <v>192</v>
      </c>
      <c r="C135" s="342" t="s">
        <v>191</v>
      </c>
      <c r="D135" s="343"/>
      <c r="E135" s="343"/>
      <c r="F135" s="343"/>
      <c r="G135" s="171">
        <f>IF(H135=Listas!$A$3,1,0)</f>
        <v>0</v>
      </c>
      <c r="H135" s="95" t="s">
        <v>133</v>
      </c>
      <c r="L135" s="2"/>
      <c r="M135" s="2"/>
    </row>
    <row r="136" spans="1:13" x14ac:dyDescent="0.25">
      <c r="A136" s="134" t="s">
        <v>310</v>
      </c>
      <c r="B136" s="94" t="s">
        <v>194</v>
      </c>
      <c r="C136" s="344" t="s">
        <v>193</v>
      </c>
      <c r="D136" s="345"/>
      <c r="E136" s="345"/>
      <c r="F136" s="345"/>
      <c r="G136" s="170">
        <f>IF(H136=Listas!$A$3,1,0)</f>
        <v>0</v>
      </c>
      <c r="H136" s="95" t="s">
        <v>133</v>
      </c>
      <c r="L136" s="2"/>
      <c r="M136" s="2"/>
    </row>
    <row r="137" spans="1:13" ht="27.75" customHeight="1" x14ac:dyDescent="0.25">
      <c r="A137" s="134" t="s">
        <v>310</v>
      </c>
      <c r="B137" s="96" t="s">
        <v>196</v>
      </c>
      <c r="C137" s="342" t="s">
        <v>195</v>
      </c>
      <c r="D137" s="343"/>
      <c r="E137" s="343"/>
      <c r="F137" s="343"/>
      <c r="G137" s="171">
        <f>IF(H137=Listas!$A$3,1,0)</f>
        <v>0</v>
      </c>
      <c r="H137" s="95" t="s">
        <v>133</v>
      </c>
      <c r="L137" s="2"/>
      <c r="M137" s="2"/>
    </row>
    <row r="138" spans="1:13" x14ac:dyDescent="0.25">
      <c r="A138" s="134" t="s">
        <v>310</v>
      </c>
      <c r="B138" s="94" t="s">
        <v>198</v>
      </c>
      <c r="C138" s="344" t="s">
        <v>197</v>
      </c>
      <c r="D138" s="345"/>
      <c r="E138" s="345"/>
      <c r="F138" s="345"/>
      <c r="G138" s="170">
        <f>IF(H138=Listas!$A$3,1,0)</f>
        <v>0</v>
      </c>
      <c r="H138" s="95" t="s">
        <v>133</v>
      </c>
      <c r="L138" s="2"/>
      <c r="M138" s="2"/>
    </row>
    <row r="139" spans="1:13" ht="27.75" customHeight="1" x14ac:dyDescent="0.25">
      <c r="A139" s="134" t="s">
        <v>310</v>
      </c>
      <c r="B139" s="96" t="s">
        <v>200</v>
      </c>
      <c r="C139" s="342" t="s">
        <v>199</v>
      </c>
      <c r="D139" s="343"/>
      <c r="E139" s="343"/>
      <c r="F139" s="343"/>
      <c r="G139" s="171">
        <f>IF(H139=Listas!$A$3,1,0)</f>
        <v>0</v>
      </c>
      <c r="H139" s="95" t="s">
        <v>133</v>
      </c>
      <c r="L139" s="2"/>
      <c r="M139" s="2"/>
    </row>
    <row r="140" spans="1:13" x14ac:dyDescent="0.25">
      <c r="A140" s="134" t="s">
        <v>310</v>
      </c>
      <c r="B140" s="94" t="s">
        <v>202</v>
      </c>
      <c r="C140" s="344" t="s">
        <v>201</v>
      </c>
      <c r="D140" s="345"/>
      <c r="E140" s="345"/>
      <c r="F140" s="345"/>
      <c r="G140" s="170">
        <f>IF(H140=Listas!$A$3,1,0)</f>
        <v>0</v>
      </c>
      <c r="H140" s="95" t="s">
        <v>133</v>
      </c>
      <c r="L140" s="2"/>
      <c r="M140" s="2"/>
    </row>
    <row r="141" spans="1:13" ht="27.75" customHeight="1" x14ac:dyDescent="0.25">
      <c r="A141" s="134" t="s">
        <v>310</v>
      </c>
      <c r="B141" s="96" t="s">
        <v>204</v>
      </c>
      <c r="C141" s="342" t="s">
        <v>203</v>
      </c>
      <c r="D141" s="343"/>
      <c r="E141" s="343"/>
      <c r="F141" s="343"/>
      <c r="G141" s="171">
        <f>IF(H141=Listas!$A$3,1,0)</f>
        <v>0</v>
      </c>
      <c r="H141" s="95" t="s">
        <v>133</v>
      </c>
      <c r="L141" s="2"/>
      <c r="M141" s="2"/>
    </row>
    <row r="142" spans="1:13" ht="27.75" customHeight="1" x14ac:dyDescent="0.25">
      <c r="A142" s="134" t="s">
        <v>310</v>
      </c>
      <c r="B142" s="94" t="s">
        <v>206</v>
      </c>
      <c r="C142" s="344" t="s">
        <v>205</v>
      </c>
      <c r="D142" s="345"/>
      <c r="E142" s="345"/>
      <c r="F142" s="345"/>
      <c r="G142" s="170">
        <f>IF(H142=Listas!$A$3,1,0)</f>
        <v>0</v>
      </c>
      <c r="H142" s="95" t="s">
        <v>133</v>
      </c>
      <c r="L142" s="2"/>
      <c r="M142" s="2"/>
    </row>
    <row r="143" spans="1:13" x14ac:dyDescent="0.25">
      <c r="A143" s="134" t="s">
        <v>310</v>
      </c>
      <c r="B143" s="96" t="s">
        <v>208</v>
      </c>
      <c r="C143" s="342" t="s">
        <v>207</v>
      </c>
      <c r="D143" s="343"/>
      <c r="E143" s="343"/>
      <c r="F143" s="343"/>
      <c r="G143" s="171">
        <f>IF(H143=Listas!$A$3,1,0)</f>
        <v>0</v>
      </c>
      <c r="H143" s="95" t="s">
        <v>133</v>
      </c>
      <c r="L143" s="2"/>
      <c r="M143" s="2"/>
    </row>
    <row r="144" spans="1:13" ht="27.75" customHeight="1" x14ac:dyDescent="0.25">
      <c r="A144" s="134" t="s">
        <v>310</v>
      </c>
      <c r="B144" s="94" t="s">
        <v>210</v>
      </c>
      <c r="C144" s="344" t="s">
        <v>209</v>
      </c>
      <c r="D144" s="345"/>
      <c r="E144" s="345"/>
      <c r="F144" s="345"/>
      <c r="G144" s="170">
        <f>IF(H144=Listas!$A$3,1,0)</f>
        <v>0</v>
      </c>
      <c r="H144" s="95" t="s">
        <v>133</v>
      </c>
      <c r="L144" s="2"/>
      <c r="M144" s="2"/>
    </row>
    <row r="145" spans="1:13" ht="27.75" customHeight="1" x14ac:dyDescent="0.25">
      <c r="A145" s="134" t="s">
        <v>310</v>
      </c>
      <c r="B145" s="96" t="s">
        <v>212</v>
      </c>
      <c r="C145" s="342" t="s">
        <v>211</v>
      </c>
      <c r="D145" s="343"/>
      <c r="E145" s="343"/>
      <c r="F145" s="343"/>
      <c r="G145" s="171">
        <f>IF(H145=Listas!$A$3,1,0)</f>
        <v>0</v>
      </c>
      <c r="H145" s="95" t="s">
        <v>133</v>
      </c>
      <c r="L145" s="2"/>
      <c r="M145" s="2"/>
    </row>
    <row r="146" spans="1:13" ht="27.75" customHeight="1" x14ac:dyDescent="0.25">
      <c r="A146" s="134" t="s">
        <v>310</v>
      </c>
      <c r="B146" s="94" t="s">
        <v>214</v>
      </c>
      <c r="C146" s="344" t="s">
        <v>213</v>
      </c>
      <c r="D146" s="345"/>
      <c r="E146" s="345"/>
      <c r="F146" s="345"/>
      <c r="G146" s="170">
        <f>IF(H146=Listas!$A$3,1,0)</f>
        <v>0</v>
      </c>
      <c r="H146" s="95" t="s">
        <v>133</v>
      </c>
      <c r="L146" s="2"/>
      <c r="M146" s="2"/>
    </row>
    <row r="147" spans="1:13" x14ac:dyDescent="0.25">
      <c r="A147" s="134" t="s">
        <v>310</v>
      </c>
      <c r="B147" s="96" t="s">
        <v>216</v>
      </c>
      <c r="C147" s="342" t="s">
        <v>215</v>
      </c>
      <c r="D147" s="343"/>
      <c r="E147" s="343"/>
      <c r="F147" s="343"/>
      <c r="G147" s="171">
        <f>IF(H147=Listas!$A$3,1,0)</f>
        <v>0</v>
      </c>
      <c r="H147" s="95" t="s">
        <v>133</v>
      </c>
      <c r="L147" s="2"/>
      <c r="M147" s="2"/>
    </row>
    <row r="148" spans="1:13" ht="27.75" customHeight="1" x14ac:dyDescent="0.25">
      <c r="A148" s="134" t="s">
        <v>310</v>
      </c>
      <c r="B148" s="94" t="s">
        <v>218</v>
      </c>
      <c r="C148" s="344" t="s">
        <v>217</v>
      </c>
      <c r="D148" s="345"/>
      <c r="E148" s="345"/>
      <c r="F148" s="345"/>
      <c r="G148" s="170">
        <f>IF(H148=Listas!$A$3,1,0)</f>
        <v>0</v>
      </c>
      <c r="H148" s="95" t="s">
        <v>133</v>
      </c>
      <c r="L148" s="2"/>
      <c r="M148" s="2"/>
    </row>
    <row r="149" spans="1:13" ht="27.75" customHeight="1" x14ac:dyDescent="0.25">
      <c r="A149" s="134" t="s">
        <v>310</v>
      </c>
      <c r="B149" s="96" t="s">
        <v>220</v>
      </c>
      <c r="C149" s="342" t="s">
        <v>219</v>
      </c>
      <c r="D149" s="343"/>
      <c r="E149" s="343"/>
      <c r="F149" s="343"/>
      <c r="G149" s="171">
        <f>IF(H149=Listas!$A$3,1,0)</f>
        <v>0</v>
      </c>
      <c r="H149" s="95" t="s">
        <v>133</v>
      </c>
      <c r="L149" s="2"/>
      <c r="M149" s="2"/>
    </row>
    <row r="150" spans="1:13" ht="27.75" customHeight="1" x14ac:dyDescent="0.25">
      <c r="A150" s="134" t="s">
        <v>310</v>
      </c>
      <c r="B150" s="94" t="s">
        <v>222</v>
      </c>
      <c r="C150" s="344" t="s">
        <v>221</v>
      </c>
      <c r="D150" s="345"/>
      <c r="E150" s="345"/>
      <c r="F150" s="345"/>
      <c r="G150" s="170">
        <f>IF(H150=Listas!$A$3,1,0)</f>
        <v>0</v>
      </c>
      <c r="H150" s="95" t="s">
        <v>133</v>
      </c>
      <c r="L150" s="2"/>
      <c r="M150" s="2"/>
    </row>
    <row r="151" spans="1:13" ht="27.75" customHeight="1" x14ac:dyDescent="0.25">
      <c r="A151" s="134" t="s">
        <v>310</v>
      </c>
      <c r="B151" s="96" t="s">
        <v>224</v>
      </c>
      <c r="C151" s="342" t="s">
        <v>223</v>
      </c>
      <c r="D151" s="343"/>
      <c r="E151" s="343"/>
      <c r="F151" s="343"/>
      <c r="G151" s="171">
        <f>IF(H151=Listas!$A$3,1,0)</f>
        <v>0</v>
      </c>
      <c r="H151" s="95" t="s">
        <v>133</v>
      </c>
      <c r="L151" s="2"/>
      <c r="M151" s="2"/>
    </row>
    <row r="152" spans="1:13" x14ac:dyDescent="0.25">
      <c r="A152" s="134" t="s">
        <v>310</v>
      </c>
      <c r="B152" s="94" t="s">
        <v>226</v>
      </c>
      <c r="C152" s="344" t="s">
        <v>225</v>
      </c>
      <c r="D152" s="345"/>
      <c r="E152" s="345"/>
      <c r="F152" s="345"/>
      <c r="G152" s="170">
        <f>IF(H152=Listas!$A$3,1,0)</f>
        <v>0</v>
      </c>
      <c r="H152" s="95" t="s">
        <v>133</v>
      </c>
      <c r="L152" s="2"/>
      <c r="M152" s="2"/>
    </row>
    <row r="153" spans="1:13" ht="27.75" customHeight="1" x14ac:dyDescent="0.25">
      <c r="A153" s="134" t="s">
        <v>310</v>
      </c>
      <c r="B153" s="96" t="s">
        <v>228</v>
      </c>
      <c r="C153" s="342" t="s">
        <v>227</v>
      </c>
      <c r="D153" s="343"/>
      <c r="E153" s="343"/>
      <c r="F153" s="343"/>
      <c r="G153" s="171">
        <f>IF(H153=Listas!$A$3,1,0)</f>
        <v>0</v>
      </c>
      <c r="H153" s="95" t="s">
        <v>133</v>
      </c>
      <c r="L153" s="2"/>
      <c r="M153" s="2"/>
    </row>
    <row r="154" spans="1:13" x14ac:dyDescent="0.25">
      <c r="A154" s="134" t="s">
        <v>310</v>
      </c>
      <c r="B154" s="94" t="s">
        <v>230</v>
      </c>
      <c r="C154" s="344" t="s">
        <v>229</v>
      </c>
      <c r="D154" s="345"/>
      <c r="E154" s="345"/>
      <c r="F154" s="345"/>
      <c r="G154" s="170">
        <f>IF(H154=Listas!$A$3,1,0)</f>
        <v>0</v>
      </c>
      <c r="H154" s="95" t="s">
        <v>133</v>
      </c>
      <c r="L154" s="2"/>
      <c r="M154" s="2"/>
    </row>
    <row r="155" spans="1:13" ht="27.75" customHeight="1" x14ac:dyDescent="0.25">
      <c r="A155" s="134" t="s">
        <v>310</v>
      </c>
      <c r="B155" s="96" t="s">
        <v>232</v>
      </c>
      <c r="C155" s="342" t="s">
        <v>231</v>
      </c>
      <c r="D155" s="343"/>
      <c r="E155" s="343"/>
      <c r="F155" s="343"/>
      <c r="G155" s="171">
        <f>IF(H155=Listas!$A$3,1,0)</f>
        <v>0</v>
      </c>
      <c r="H155" s="95" t="s">
        <v>133</v>
      </c>
      <c r="L155" s="2"/>
      <c r="M155" s="2"/>
    </row>
    <row r="156" spans="1:13" ht="27.75" customHeight="1" x14ac:dyDescent="0.25">
      <c r="A156" s="134" t="s">
        <v>310</v>
      </c>
      <c r="B156" s="94" t="s">
        <v>234</v>
      </c>
      <c r="C156" s="344" t="s">
        <v>233</v>
      </c>
      <c r="D156" s="345"/>
      <c r="E156" s="345"/>
      <c r="F156" s="345"/>
      <c r="G156" s="170">
        <f>IF(H156=Listas!$A$3,1,0)</f>
        <v>0</v>
      </c>
      <c r="H156" s="95" t="s">
        <v>133</v>
      </c>
      <c r="L156" s="2"/>
      <c r="M156" s="2"/>
    </row>
    <row r="157" spans="1:13" ht="27.75" customHeight="1" x14ac:dyDescent="0.25">
      <c r="A157" s="134" t="s">
        <v>310</v>
      </c>
      <c r="B157" s="96" t="s">
        <v>236</v>
      </c>
      <c r="C157" s="342" t="s">
        <v>235</v>
      </c>
      <c r="D157" s="343"/>
      <c r="E157" s="343"/>
      <c r="F157" s="343"/>
      <c r="G157" s="171">
        <f>IF(H157=Listas!$A$3,1,0)</f>
        <v>0</v>
      </c>
      <c r="H157" s="95" t="s">
        <v>133</v>
      </c>
      <c r="L157" s="2"/>
      <c r="M157" s="2"/>
    </row>
    <row r="158" spans="1:13" x14ac:dyDescent="0.25">
      <c r="A158" s="134" t="s">
        <v>310</v>
      </c>
      <c r="B158" s="94" t="s">
        <v>238</v>
      </c>
      <c r="C158" s="344" t="s">
        <v>237</v>
      </c>
      <c r="D158" s="345"/>
      <c r="E158" s="345"/>
      <c r="F158" s="345"/>
      <c r="G158" s="170">
        <f>IF(H158=Listas!$A$3,1,0)</f>
        <v>0</v>
      </c>
      <c r="H158" s="95" t="s">
        <v>133</v>
      </c>
      <c r="L158" s="2"/>
      <c r="M158" s="2"/>
    </row>
    <row r="159" spans="1:13" ht="27.75" customHeight="1" x14ac:dyDescent="0.25">
      <c r="A159" s="134" t="s">
        <v>310</v>
      </c>
      <c r="B159" s="96" t="s">
        <v>240</v>
      </c>
      <c r="C159" s="342" t="s">
        <v>239</v>
      </c>
      <c r="D159" s="343"/>
      <c r="E159" s="343"/>
      <c r="F159" s="343"/>
      <c r="G159" s="171">
        <f>IF(H159=Listas!$A$3,1,0)</f>
        <v>0</v>
      </c>
      <c r="H159" s="95" t="s">
        <v>133</v>
      </c>
      <c r="L159" s="2"/>
      <c r="M159" s="2"/>
    </row>
    <row r="160" spans="1:13" ht="27.75" customHeight="1" x14ac:dyDescent="0.25">
      <c r="A160" s="134" t="s">
        <v>310</v>
      </c>
      <c r="B160" s="94" t="s">
        <v>242</v>
      </c>
      <c r="C160" s="344" t="s">
        <v>241</v>
      </c>
      <c r="D160" s="345"/>
      <c r="E160" s="345"/>
      <c r="F160" s="345"/>
      <c r="G160" s="170">
        <f>IF(H160=Listas!$A$3,1,0)</f>
        <v>0</v>
      </c>
      <c r="H160" s="95" t="s">
        <v>133</v>
      </c>
      <c r="L160" s="2"/>
      <c r="M160" s="2"/>
    </row>
    <row r="161" spans="1:13" x14ac:dyDescent="0.25">
      <c r="A161" s="134" t="s">
        <v>310</v>
      </c>
      <c r="B161" s="96" t="s">
        <v>244</v>
      </c>
      <c r="C161" s="342" t="s">
        <v>243</v>
      </c>
      <c r="D161" s="343"/>
      <c r="E161" s="343"/>
      <c r="F161" s="343"/>
      <c r="G161" s="171">
        <f>IF(H161=Listas!$A$3,1,0)</f>
        <v>0</v>
      </c>
      <c r="H161" s="95" t="s">
        <v>133</v>
      </c>
      <c r="L161" s="2"/>
      <c r="M161" s="2"/>
    </row>
    <row r="162" spans="1:13" x14ac:dyDescent="0.25">
      <c r="A162" s="134" t="s">
        <v>310</v>
      </c>
      <c r="B162" s="94" t="s">
        <v>246</v>
      </c>
      <c r="C162" s="344" t="s">
        <v>245</v>
      </c>
      <c r="D162" s="345"/>
      <c r="E162" s="345"/>
      <c r="F162" s="345"/>
      <c r="G162" s="170">
        <f>IF(H162=Listas!$A$3,1,0)</f>
        <v>0</v>
      </c>
      <c r="H162" s="95" t="s">
        <v>133</v>
      </c>
      <c r="L162" s="2"/>
      <c r="M162" s="2"/>
    </row>
    <row r="163" spans="1:13" ht="27.75" customHeight="1" x14ac:dyDescent="0.25">
      <c r="A163" s="134" t="s">
        <v>310</v>
      </c>
      <c r="B163" s="96" t="s">
        <v>248</v>
      </c>
      <c r="C163" s="342" t="s">
        <v>247</v>
      </c>
      <c r="D163" s="343"/>
      <c r="E163" s="343"/>
      <c r="F163" s="343"/>
      <c r="G163" s="171">
        <f>IF(H163=Listas!$A$3,1,0)</f>
        <v>0</v>
      </c>
      <c r="H163" s="95" t="s">
        <v>133</v>
      </c>
      <c r="L163" s="2"/>
      <c r="M163" s="2"/>
    </row>
    <row r="164" spans="1:13" ht="27.75" customHeight="1" x14ac:dyDescent="0.25">
      <c r="A164" s="134" t="s">
        <v>310</v>
      </c>
      <c r="B164" s="94" t="s">
        <v>250</v>
      </c>
      <c r="C164" s="344" t="s">
        <v>249</v>
      </c>
      <c r="D164" s="345"/>
      <c r="E164" s="345"/>
      <c r="F164" s="345"/>
      <c r="G164" s="170">
        <f>IF(H164=Listas!$A$3,1,0)</f>
        <v>0</v>
      </c>
      <c r="H164" s="95" t="s">
        <v>133</v>
      </c>
      <c r="L164" s="2"/>
      <c r="M164" s="2"/>
    </row>
    <row r="165" spans="1:13" ht="27.75" customHeight="1" x14ac:dyDescent="0.25">
      <c r="A165" s="134" t="s">
        <v>310</v>
      </c>
      <c r="B165" s="96" t="s">
        <v>252</v>
      </c>
      <c r="C165" s="342" t="s">
        <v>251</v>
      </c>
      <c r="D165" s="343"/>
      <c r="E165" s="343"/>
      <c r="F165" s="343"/>
      <c r="G165" s="171">
        <f>IF(H165=Listas!$A$3,1,0)</f>
        <v>0</v>
      </c>
      <c r="H165" s="95" t="s">
        <v>133</v>
      </c>
      <c r="L165" s="2"/>
      <c r="M165" s="2"/>
    </row>
    <row r="166" spans="1:13" ht="27.75" customHeight="1" x14ac:dyDescent="0.25">
      <c r="A166" s="134" t="s">
        <v>310</v>
      </c>
      <c r="B166" s="94" t="s">
        <v>254</v>
      </c>
      <c r="C166" s="344" t="s">
        <v>253</v>
      </c>
      <c r="D166" s="345"/>
      <c r="E166" s="345"/>
      <c r="F166" s="345"/>
      <c r="G166" s="170">
        <f>IF(H166=Listas!$A$3,1,0)</f>
        <v>0</v>
      </c>
      <c r="H166" s="95" t="s">
        <v>133</v>
      </c>
      <c r="L166" s="2"/>
      <c r="M166" s="2"/>
    </row>
    <row r="167" spans="1:13" ht="27.75" customHeight="1" x14ac:dyDescent="0.25">
      <c r="A167" s="134" t="s">
        <v>310</v>
      </c>
      <c r="B167" s="96" t="s">
        <v>256</v>
      </c>
      <c r="C167" s="342" t="s">
        <v>255</v>
      </c>
      <c r="D167" s="343"/>
      <c r="E167" s="343"/>
      <c r="F167" s="343"/>
      <c r="G167" s="171">
        <f>IF(H167=Listas!$A$3,1,0)</f>
        <v>0</v>
      </c>
      <c r="H167" s="95" t="s">
        <v>133</v>
      </c>
      <c r="L167" s="2"/>
      <c r="M167" s="2"/>
    </row>
    <row r="168" spans="1:13" x14ac:dyDescent="0.25">
      <c r="A168" s="134" t="s">
        <v>310</v>
      </c>
      <c r="B168" s="94" t="s">
        <v>258</v>
      </c>
      <c r="C168" s="344" t="s">
        <v>257</v>
      </c>
      <c r="D168" s="345"/>
      <c r="E168" s="345"/>
      <c r="F168" s="345"/>
      <c r="G168" s="170">
        <f>IF(H168=Listas!$A$3,1,0)</f>
        <v>0</v>
      </c>
      <c r="H168" s="95" t="s">
        <v>133</v>
      </c>
      <c r="L168" s="2"/>
      <c r="M168" s="2"/>
    </row>
    <row r="169" spans="1:13" ht="27.75" customHeight="1" x14ac:dyDescent="0.25">
      <c r="A169" s="134" t="s">
        <v>310</v>
      </c>
      <c r="B169" s="96" t="s">
        <v>260</v>
      </c>
      <c r="C169" s="342" t="s">
        <v>259</v>
      </c>
      <c r="D169" s="343"/>
      <c r="E169" s="343"/>
      <c r="F169" s="343"/>
      <c r="G169" s="171">
        <f>IF(H169=Listas!$A$3,1,0)</f>
        <v>0</v>
      </c>
      <c r="H169" s="95" t="s">
        <v>133</v>
      </c>
      <c r="L169" s="2"/>
      <c r="M169" s="2"/>
    </row>
    <row r="170" spans="1:13" ht="27.75" customHeight="1" x14ac:dyDescent="0.25">
      <c r="A170" s="134" t="s">
        <v>310</v>
      </c>
      <c r="B170" s="94" t="s">
        <v>262</v>
      </c>
      <c r="C170" s="344" t="s">
        <v>261</v>
      </c>
      <c r="D170" s="345"/>
      <c r="E170" s="345"/>
      <c r="F170" s="345"/>
      <c r="G170" s="170">
        <f>IF(H170=Listas!$A$3,1,0)</f>
        <v>0</v>
      </c>
      <c r="H170" s="95" t="s">
        <v>133</v>
      </c>
      <c r="L170" s="2"/>
      <c r="M170" s="2"/>
    </row>
    <row r="171" spans="1:13" ht="27.75" customHeight="1" x14ac:dyDescent="0.25">
      <c r="A171" s="134" t="s">
        <v>310</v>
      </c>
      <c r="B171" s="96" t="s">
        <v>264</v>
      </c>
      <c r="C171" s="342" t="s">
        <v>263</v>
      </c>
      <c r="D171" s="343"/>
      <c r="E171" s="343"/>
      <c r="F171" s="343"/>
      <c r="G171" s="171">
        <f>IF(H171=Listas!$A$3,1,0)</f>
        <v>0</v>
      </c>
      <c r="H171" s="95" t="s">
        <v>133</v>
      </c>
      <c r="L171" s="2"/>
      <c r="M171" s="2"/>
    </row>
    <row r="172" spans="1:13" ht="27.75" customHeight="1" x14ac:dyDescent="0.25">
      <c r="A172" s="134" t="s">
        <v>310</v>
      </c>
      <c r="B172" s="94" t="s">
        <v>266</v>
      </c>
      <c r="C172" s="344" t="s">
        <v>265</v>
      </c>
      <c r="D172" s="345"/>
      <c r="E172" s="345"/>
      <c r="F172" s="345"/>
      <c r="G172" s="170">
        <f>IF(H172=Listas!$A$3,1,0)</f>
        <v>0</v>
      </c>
      <c r="H172" s="95" t="s">
        <v>133</v>
      </c>
      <c r="L172" s="2"/>
      <c r="M172" s="2"/>
    </row>
    <row r="173" spans="1:13" ht="27.75" customHeight="1" x14ac:dyDescent="0.25">
      <c r="A173" s="134" t="s">
        <v>310</v>
      </c>
      <c r="B173" s="96" t="s">
        <v>268</v>
      </c>
      <c r="C173" s="342" t="s">
        <v>267</v>
      </c>
      <c r="D173" s="343"/>
      <c r="E173" s="343"/>
      <c r="F173" s="343"/>
      <c r="G173" s="171">
        <f>IF(H173=Listas!$A$3,1,0)</f>
        <v>0</v>
      </c>
      <c r="H173" s="95" t="s">
        <v>133</v>
      </c>
      <c r="L173" s="2"/>
      <c r="M173" s="2"/>
    </row>
    <row r="174" spans="1:13" ht="27.75" customHeight="1" x14ac:dyDescent="0.25">
      <c r="A174" s="134" t="s">
        <v>310</v>
      </c>
      <c r="B174" s="94" t="s">
        <v>270</v>
      </c>
      <c r="C174" s="344" t="s">
        <v>269</v>
      </c>
      <c r="D174" s="345"/>
      <c r="E174" s="345"/>
      <c r="F174" s="345"/>
      <c r="G174" s="170">
        <f>IF(H174=Listas!$A$3,1,0)</f>
        <v>0</v>
      </c>
      <c r="H174" s="95" t="s">
        <v>133</v>
      </c>
      <c r="L174" s="2"/>
      <c r="M174" s="2"/>
    </row>
    <row r="175" spans="1:13" ht="27.75" customHeight="1" x14ac:dyDescent="0.25">
      <c r="A175" s="134" t="s">
        <v>310</v>
      </c>
      <c r="B175" s="96" t="s">
        <v>272</v>
      </c>
      <c r="C175" s="342" t="s">
        <v>271</v>
      </c>
      <c r="D175" s="343"/>
      <c r="E175" s="343"/>
      <c r="F175" s="343"/>
      <c r="G175" s="171">
        <f>IF(H175=Listas!$A$3,1,0)</f>
        <v>0</v>
      </c>
      <c r="H175" s="95" t="s">
        <v>133</v>
      </c>
      <c r="L175" s="2"/>
      <c r="M175" s="2"/>
    </row>
    <row r="176" spans="1:13" ht="27.75" customHeight="1" x14ac:dyDescent="0.25">
      <c r="A176" s="134" t="s">
        <v>310</v>
      </c>
      <c r="B176" s="94" t="s">
        <v>274</v>
      </c>
      <c r="C176" s="344" t="s">
        <v>273</v>
      </c>
      <c r="D176" s="345"/>
      <c r="E176" s="345"/>
      <c r="F176" s="345"/>
      <c r="G176" s="170">
        <f>IF(H176=Listas!$A$3,1,0)</f>
        <v>0</v>
      </c>
      <c r="H176" s="95" t="s">
        <v>133</v>
      </c>
      <c r="L176" s="2"/>
      <c r="M176" s="2"/>
    </row>
    <row r="177" spans="1:13" ht="27.75" customHeight="1" x14ac:dyDescent="0.25">
      <c r="A177" s="134" t="s">
        <v>310</v>
      </c>
      <c r="B177" s="96" t="s">
        <v>276</v>
      </c>
      <c r="C177" s="342" t="s">
        <v>275</v>
      </c>
      <c r="D177" s="343"/>
      <c r="E177" s="343"/>
      <c r="F177" s="343"/>
      <c r="G177" s="171">
        <f>IF(H177=Listas!$A$3,1,0)</f>
        <v>0</v>
      </c>
      <c r="H177" s="95" t="s">
        <v>133</v>
      </c>
      <c r="L177" s="2"/>
      <c r="M177" s="2"/>
    </row>
    <row r="178" spans="1:13" x14ac:dyDescent="0.25">
      <c r="A178" s="134" t="s">
        <v>310</v>
      </c>
      <c r="B178" s="94" t="s">
        <v>278</v>
      </c>
      <c r="C178" s="344" t="s">
        <v>277</v>
      </c>
      <c r="D178" s="345"/>
      <c r="E178" s="345"/>
      <c r="F178" s="345"/>
      <c r="G178" s="170">
        <f>IF(H178=Listas!$A$3,1,0)</f>
        <v>0</v>
      </c>
      <c r="H178" s="95" t="s">
        <v>133</v>
      </c>
      <c r="L178" s="2"/>
      <c r="M178" s="2"/>
    </row>
    <row r="179" spans="1:13" x14ac:dyDescent="0.25">
      <c r="A179" s="134" t="s">
        <v>310</v>
      </c>
      <c r="B179" s="96" t="s">
        <v>280</v>
      </c>
      <c r="C179" s="342" t="s">
        <v>279</v>
      </c>
      <c r="D179" s="343"/>
      <c r="E179" s="343"/>
      <c r="F179" s="343"/>
      <c r="G179" s="171">
        <f>IF(H179=Listas!$A$3,1,0)</f>
        <v>0</v>
      </c>
      <c r="H179" s="95" t="s">
        <v>133</v>
      </c>
      <c r="L179" s="2"/>
      <c r="M179" s="2"/>
    </row>
    <row r="180" spans="1:13" ht="27.75" customHeight="1" x14ac:dyDescent="0.25">
      <c r="A180" s="134" t="s">
        <v>310</v>
      </c>
      <c r="B180" s="94" t="s">
        <v>282</v>
      </c>
      <c r="C180" s="344" t="s">
        <v>281</v>
      </c>
      <c r="D180" s="345"/>
      <c r="E180" s="345"/>
      <c r="F180" s="345"/>
      <c r="G180" s="170">
        <f>IF(H180=Listas!$A$3,1,0)</f>
        <v>0</v>
      </c>
      <c r="H180" s="95" t="s">
        <v>133</v>
      </c>
      <c r="L180" s="2"/>
      <c r="M180" s="2"/>
    </row>
    <row r="181" spans="1:13" ht="27.75" customHeight="1" x14ac:dyDescent="0.25">
      <c r="A181" s="134" t="s">
        <v>310</v>
      </c>
      <c r="B181" s="96" t="s">
        <v>284</v>
      </c>
      <c r="C181" s="342" t="s">
        <v>283</v>
      </c>
      <c r="D181" s="343"/>
      <c r="E181" s="343"/>
      <c r="F181" s="343"/>
      <c r="G181" s="171">
        <f>IF(H181=Listas!$A$3,1,0)</f>
        <v>0</v>
      </c>
      <c r="H181" s="95" t="s">
        <v>133</v>
      </c>
      <c r="L181" s="2"/>
      <c r="M181" s="2"/>
    </row>
    <row r="182" spans="1:13" x14ac:dyDescent="0.25">
      <c r="A182" s="134" t="s">
        <v>310</v>
      </c>
      <c r="B182" s="94" t="s">
        <v>286</v>
      </c>
      <c r="C182" s="344" t="s">
        <v>285</v>
      </c>
      <c r="D182" s="345"/>
      <c r="E182" s="345"/>
      <c r="F182" s="345"/>
      <c r="G182" s="170">
        <f>IF(H182=Listas!$A$3,1,0)</f>
        <v>0</v>
      </c>
      <c r="H182" s="95" t="s">
        <v>133</v>
      </c>
      <c r="L182" s="2"/>
      <c r="M182" s="2"/>
    </row>
    <row r="183" spans="1:13" ht="27.75" customHeight="1" x14ac:dyDescent="0.25">
      <c r="A183" s="134" t="s">
        <v>310</v>
      </c>
      <c r="B183" s="96" t="s">
        <v>288</v>
      </c>
      <c r="C183" s="342" t="s">
        <v>287</v>
      </c>
      <c r="D183" s="343"/>
      <c r="E183" s="343"/>
      <c r="F183" s="343"/>
      <c r="G183" s="171">
        <f>IF(H183=Listas!$A$3,1,0)</f>
        <v>0</v>
      </c>
      <c r="H183" s="95" t="s">
        <v>133</v>
      </c>
      <c r="L183" s="2"/>
      <c r="M183" s="2"/>
    </row>
    <row r="184" spans="1:13" ht="27.75" customHeight="1" x14ac:dyDescent="0.25">
      <c r="A184" s="134" t="s">
        <v>310</v>
      </c>
      <c r="B184" s="94" t="s">
        <v>290</v>
      </c>
      <c r="C184" s="344" t="s">
        <v>289</v>
      </c>
      <c r="D184" s="345"/>
      <c r="E184" s="345"/>
      <c r="F184" s="345"/>
      <c r="G184" s="170">
        <f>IF(H184=Listas!$A$3,1,0)</f>
        <v>0</v>
      </c>
      <c r="H184" s="95" t="s">
        <v>133</v>
      </c>
      <c r="L184" s="2"/>
      <c r="M184" s="2"/>
    </row>
    <row r="185" spans="1:13" ht="27.75" customHeight="1" x14ac:dyDescent="0.25">
      <c r="A185" s="134" t="s">
        <v>310</v>
      </c>
      <c r="B185" s="96" t="s">
        <v>292</v>
      </c>
      <c r="C185" s="342" t="s">
        <v>291</v>
      </c>
      <c r="D185" s="343"/>
      <c r="E185" s="343"/>
      <c r="F185" s="343"/>
      <c r="G185" s="171">
        <f>IF(H185=Listas!$A$3,1,0)</f>
        <v>0</v>
      </c>
      <c r="H185" s="95" t="s">
        <v>133</v>
      </c>
      <c r="L185" s="2"/>
      <c r="M185" s="2"/>
    </row>
    <row r="186" spans="1:13" ht="27.75" customHeight="1" x14ac:dyDescent="0.25">
      <c r="A186" s="134" t="s">
        <v>310</v>
      </c>
      <c r="B186" s="94" t="s">
        <v>294</v>
      </c>
      <c r="C186" s="344" t="s">
        <v>293</v>
      </c>
      <c r="D186" s="345"/>
      <c r="E186" s="345"/>
      <c r="F186" s="345"/>
      <c r="G186" s="170">
        <f>IF(H186=Listas!$A$3,1,0)</f>
        <v>0</v>
      </c>
      <c r="H186" s="95" t="s">
        <v>133</v>
      </c>
      <c r="L186" s="2"/>
      <c r="M186" s="2"/>
    </row>
    <row r="187" spans="1:13" x14ac:dyDescent="0.25">
      <c r="A187" s="134" t="s">
        <v>310</v>
      </c>
      <c r="B187" s="96" t="s">
        <v>296</v>
      </c>
      <c r="C187" s="342" t="s">
        <v>295</v>
      </c>
      <c r="D187" s="343"/>
      <c r="E187" s="343"/>
      <c r="F187" s="343"/>
      <c r="G187" s="171">
        <f>IF(H187=Listas!$A$3,1,0)</f>
        <v>0</v>
      </c>
      <c r="H187" s="95" t="s">
        <v>133</v>
      </c>
      <c r="L187" s="2"/>
      <c r="M187" s="2"/>
    </row>
    <row r="188" spans="1:13" x14ac:dyDescent="0.25">
      <c r="A188" s="134" t="s">
        <v>310</v>
      </c>
      <c r="B188" s="94" t="s">
        <v>298</v>
      </c>
      <c r="C188" s="344" t="s">
        <v>297</v>
      </c>
      <c r="D188" s="345"/>
      <c r="E188" s="345"/>
      <c r="F188" s="345"/>
      <c r="G188" s="170">
        <f>IF(H188=Listas!$A$3,1,0)</f>
        <v>0</v>
      </c>
      <c r="H188" s="95" t="s">
        <v>133</v>
      </c>
      <c r="L188" s="2"/>
      <c r="M188" s="2"/>
    </row>
    <row r="189" spans="1:13" ht="27.75" customHeight="1" x14ac:dyDescent="0.25">
      <c r="A189" s="134" t="s">
        <v>310</v>
      </c>
      <c r="B189" s="96" t="s">
        <v>300</v>
      </c>
      <c r="C189" s="342" t="s">
        <v>299</v>
      </c>
      <c r="D189" s="343"/>
      <c r="E189" s="343"/>
      <c r="F189" s="343"/>
      <c r="G189" s="171">
        <f>IF(H189=Listas!$A$3,1,0)</f>
        <v>0</v>
      </c>
      <c r="H189" s="95" t="s">
        <v>133</v>
      </c>
      <c r="L189" s="2"/>
      <c r="M189" s="2"/>
    </row>
    <row r="190" spans="1:13" ht="44.25" customHeight="1" x14ac:dyDescent="0.25">
      <c r="A190" s="134" t="s">
        <v>310</v>
      </c>
      <c r="B190" s="94" t="s">
        <v>302</v>
      </c>
      <c r="C190" s="344" t="s">
        <v>301</v>
      </c>
      <c r="D190" s="345"/>
      <c r="E190" s="345"/>
      <c r="F190" s="345"/>
      <c r="G190" s="170">
        <f>IF(H190=Listas!$A$3,1,0)</f>
        <v>0</v>
      </c>
      <c r="H190" s="95" t="s">
        <v>133</v>
      </c>
      <c r="L190" s="2"/>
      <c r="M190" s="2"/>
    </row>
    <row r="191" spans="1:13" ht="27.75" customHeight="1" x14ac:dyDescent="0.25">
      <c r="A191" s="134" t="s">
        <v>310</v>
      </c>
      <c r="B191" s="96" t="s">
        <v>304</v>
      </c>
      <c r="C191" s="342" t="s">
        <v>303</v>
      </c>
      <c r="D191" s="343"/>
      <c r="E191" s="343"/>
      <c r="F191" s="343"/>
      <c r="G191" s="171">
        <f>IF(H191=Listas!$A$3,1,0)</f>
        <v>0</v>
      </c>
      <c r="H191" s="95" t="s">
        <v>133</v>
      </c>
      <c r="L191" s="2"/>
      <c r="M191" s="2"/>
    </row>
    <row r="192" spans="1:13" ht="41.25" customHeight="1" x14ac:dyDescent="0.25">
      <c r="A192" s="134" t="s">
        <v>310</v>
      </c>
      <c r="B192" s="94" t="s">
        <v>306</v>
      </c>
      <c r="C192" s="344" t="s">
        <v>305</v>
      </c>
      <c r="D192" s="345"/>
      <c r="E192" s="345"/>
      <c r="F192" s="345"/>
      <c r="G192" s="170">
        <f>IF(H192=Listas!$A$3,1,0)</f>
        <v>0</v>
      </c>
      <c r="H192" s="95" t="s">
        <v>133</v>
      </c>
      <c r="L192" s="2"/>
      <c r="M192" s="2"/>
    </row>
    <row r="193" spans="1:13" ht="42" customHeight="1" thickBot="1" x14ac:dyDescent="0.3">
      <c r="A193" s="134" t="s">
        <v>310</v>
      </c>
      <c r="B193" s="172" t="s">
        <v>308</v>
      </c>
      <c r="C193" s="346" t="s">
        <v>307</v>
      </c>
      <c r="D193" s="347"/>
      <c r="E193" s="347"/>
      <c r="F193" s="347"/>
      <c r="G193" s="173">
        <f>IF(H193=Listas!$A$3,1,0)</f>
        <v>0</v>
      </c>
      <c r="H193" s="97" t="s">
        <v>133</v>
      </c>
      <c r="L193" s="2"/>
      <c r="M193" s="2"/>
    </row>
    <row r="194" spans="1:13" ht="9" customHeight="1" x14ac:dyDescent="0.25">
      <c r="A194" s="123" t="s">
        <v>311</v>
      </c>
      <c r="G194" s="103"/>
      <c r="H194" s="103"/>
      <c r="I194" s="75"/>
      <c r="J194" s="103"/>
      <c r="K194" s="75"/>
      <c r="L194" s="28"/>
      <c r="M194" s="28"/>
    </row>
    <row r="195" spans="1:13" x14ac:dyDescent="0.25">
      <c r="A195" s="123" t="s">
        <v>311</v>
      </c>
      <c r="B195" s="268" t="s">
        <v>372</v>
      </c>
      <c r="G195" s="103"/>
      <c r="H195" s="103"/>
      <c r="I195" s="75"/>
      <c r="J195" s="103"/>
      <c r="K195" s="75"/>
      <c r="L195" s="28"/>
      <c r="M195" s="28"/>
    </row>
    <row r="196" spans="1:13" x14ac:dyDescent="0.25">
      <c r="A196" s="123" t="s">
        <v>311</v>
      </c>
      <c r="B196" s="354" t="s">
        <v>645</v>
      </c>
      <c r="C196" s="354"/>
      <c r="D196" s="354"/>
      <c r="E196" s="354"/>
      <c r="F196" s="354"/>
      <c r="G196" s="354"/>
      <c r="H196" s="354"/>
      <c r="I196" s="75"/>
      <c r="J196" s="103"/>
      <c r="K196" s="75"/>
      <c r="L196" s="28"/>
      <c r="M196" s="28"/>
    </row>
    <row r="197" spans="1:13" ht="26.25" customHeight="1" x14ac:dyDescent="0.25">
      <c r="A197" s="123" t="s">
        <v>311</v>
      </c>
      <c r="B197" s="354" t="s">
        <v>646</v>
      </c>
      <c r="C197" s="354"/>
      <c r="D197" s="354"/>
      <c r="E197" s="354"/>
      <c r="F197" s="354"/>
      <c r="G197" s="354"/>
      <c r="H197" s="354"/>
      <c r="L197" s="28"/>
      <c r="M197" s="28"/>
    </row>
    <row r="198" spans="1:13" ht="41.25" customHeight="1" x14ac:dyDescent="0.25">
      <c r="A198" s="123" t="s">
        <v>311</v>
      </c>
      <c r="B198" s="354" t="s">
        <v>647</v>
      </c>
      <c r="C198" s="354"/>
      <c r="D198" s="354"/>
      <c r="E198" s="354"/>
      <c r="F198" s="354"/>
      <c r="G198" s="354"/>
      <c r="H198" s="354"/>
      <c r="L198" s="28"/>
      <c r="M198" s="28"/>
    </row>
    <row r="199" spans="1:13" ht="18.75" customHeight="1" thickBot="1" x14ac:dyDescent="0.3">
      <c r="A199" s="123"/>
      <c r="B199" s="355" t="s">
        <v>612</v>
      </c>
      <c r="C199" s="355"/>
      <c r="D199" s="267">
        <f>J10</f>
        <v>0</v>
      </c>
      <c r="L199" s="28"/>
      <c r="M199" s="28"/>
    </row>
    <row r="200" spans="1:13" x14ac:dyDescent="0.25">
      <c r="A200" s="123" t="s">
        <v>311</v>
      </c>
      <c r="B200" s="44"/>
      <c r="C200" s="45"/>
      <c r="D200" s="76"/>
      <c r="E200" s="106"/>
      <c r="F200" s="30"/>
      <c r="L200" s="28"/>
      <c r="M200" s="28"/>
    </row>
    <row r="201" spans="1:13" s="85" customFormat="1" x14ac:dyDescent="0.25">
      <c r="A201" s="135" t="s">
        <v>311</v>
      </c>
      <c r="B201" s="46" t="s">
        <v>146</v>
      </c>
      <c r="C201" s="47" t="str">
        <f>IF(C4&lt;&gt;0,C4,"")</f>
        <v/>
      </c>
      <c r="D201" s="77" t="str">
        <f>IF(C5&lt;&gt;0,C5,"")</f>
        <v/>
      </c>
      <c r="E201" s="107"/>
      <c r="F201" s="108"/>
      <c r="G201" s="109"/>
      <c r="H201" s="110"/>
      <c r="L201" s="111"/>
      <c r="M201" s="111"/>
    </row>
    <row r="202" spans="1:13" s="85" customFormat="1" x14ac:dyDescent="0.25">
      <c r="A202" s="135" t="s">
        <v>311</v>
      </c>
      <c r="B202" s="46" t="s">
        <v>147</v>
      </c>
      <c r="C202" s="51" t="str">
        <f>IF(F3&lt;&gt;0,F3,IF(C3&lt;&gt;0,C3,""))</f>
        <v/>
      </c>
      <c r="D202" s="80"/>
      <c r="E202" s="107"/>
      <c r="F202" s="108"/>
      <c r="G202" s="109"/>
      <c r="H202" s="110"/>
      <c r="L202" s="111"/>
      <c r="M202" s="111"/>
    </row>
    <row r="203" spans="1:13" ht="44.25" customHeight="1" thickBot="1" x14ac:dyDescent="0.3">
      <c r="A203" s="123" t="s">
        <v>311</v>
      </c>
      <c r="B203" s="356"/>
      <c r="C203" s="357"/>
      <c r="D203" s="357"/>
      <c r="E203" s="358"/>
      <c r="F203" s="30"/>
      <c r="L203" s="28"/>
      <c r="M203" s="28"/>
    </row>
    <row r="204" spans="1:13" x14ac:dyDescent="0.25">
      <c r="L204" s="1"/>
      <c r="M204" s="1"/>
    </row>
  </sheetData>
  <sheetProtection algorithmName="SHA-512" hashValue="OFwPLMkiEDYCAKRCED7o/tmPv86Qjl9EuibPN/W8FVLsUAAjUVTQAdN70XvOVrqfgEAD4hExVXhlt0+TedQJmA==" saltValue="b3zsQ6XOEMS7YAhcGYm28A==" spinCount="100000" sheet="1" selectLockedCells="1" autoFilter="0"/>
  <autoFilter ref="A12:K203">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136">
    <mergeCell ref="B1:D1"/>
    <mergeCell ref="F1:K1"/>
    <mergeCell ref="B198:H198"/>
    <mergeCell ref="B197:H197"/>
    <mergeCell ref="B196:H196"/>
    <mergeCell ref="B199:C199"/>
    <mergeCell ref="B203:E203"/>
    <mergeCell ref="E4:F4"/>
    <mergeCell ref="H5:K5"/>
    <mergeCell ref="H9:K9"/>
    <mergeCell ref="H8:K8"/>
    <mergeCell ref="C8:F8"/>
    <mergeCell ref="C4:D4"/>
    <mergeCell ref="B12:K12"/>
    <mergeCell ref="H7:K7"/>
    <mergeCell ref="H6:K6"/>
    <mergeCell ref="F3:K3"/>
    <mergeCell ref="C2:K2"/>
    <mergeCell ref="J10:K11"/>
    <mergeCell ref="H10:H11"/>
    <mergeCell ref="C3:D3"/>
    <mergeCell ref="D5:E5"/>
    <mergeCell ref="D7:F7"/>
    <mergeCell ref="C113:E113"/>
    <mergeCell ref="C114:F114"/>
    <mergeCell ref="C115:F115"/>
    <mergeCell ref="C116:F116"/>
    <mergeCell ref="C89:F89"/>
    <mergeCell ref="C90:F90"/>
    <mergeCell ref="C91:F91"/>
    <mergeCell ref="B112:K112"/>
    <mergeCell ref="C100:F100"/>
    <mergeCell ref="C101:F101"/>
    <mergeCell ref="C106:F106"/>
    <mergeCell ref="C98:F98"/>
    <mergeCell ref="C105:F105"/>
    <mergeCell ref="C95:F95"/>
    <mergeCell ref="C96:F96"/>
    <mergeCell ref="C97:F97"/>
    <mergeCell ref="C102:F102"/>
    <mergeCell ref="C103:F103"/>
    <mergeCell ref="C104:F104"/>
    <mergeCell ref="C127:F127"/>
    <mergeCell ref="C117:F117"/>
    <mergeCell ref="C128:F128"/>
    <mergeCell ref="C129:F129"/>
    <mergeCell ref="C130:F130"/>
    <mergeCell ref="C131:F131"/>
    <mergeCell ref="C122:F122"/>
    <mergeCell ref="C123:F123"/>
    <mergeCell ref="C124:F124"/>
    <mergeCell ref="C125:F125"/>
    <mergeCell ref="C126:F126"/>
    <mergeCell ref="C120:F120"/>
    <mergeCell ref="C121:F121"/>
    <mergeCell ref="C118:F118"/>
    <mergeCell ref="C119:F119"/>
    <mergeCell ref="C137:F137"/>
    <mergeCell ref="C138:F138"/>
    <mergeCell ref="C139:F139"/>
    <mergeCell ref="C140:F140"/>
    <mergeCell ref="C141:F141"/>
    <mergeCell ref="C132:F132"/>
    <mergeCell ref="C133:F133"/>
    <mergeCell ref="C134:F134"/>
    <mergeCell ref="C135:F135"/>
    <mergeCell ref="C136:F136"/>
    <mergeCell ref="C147:F147"/>
    <mergeCell ref="C148:F148"/>
    <mergeCell ref="C149:F149"/>
    <mergeCell ref="C150:F150"/>
    <mergeCell ref="C151:F151"/>
    <mergeCell ref="C142:F142"/>
    <mergeCell ref="C143:F143"/>
    <mergeCell ref="C144:F144"/>
    <mergeCell ref="C145:F145"/>
    <mergeCell ref="C146:F146"/>
    <mergeCell ref="C157:F157"/>
    <mergeCell ref="C158:F158"/>
    <mergeCell ref="C159:F159"/>
    <mergeCell ref="C160:F160"/>
    <mergeCell ref="C161:F161"/>
    <mergeCell ref="C152:F152"/>
    <mergeCell ref="C153:F153"/>
    <mergeCell ref="C154:F154"/>
    <mergeCell ref="C155:F155"/>
    <mergeCell ref="C156:F156"/>
    <mergeCell ref="C168:F168"/>
    <mergeCell ref="C169:F169"/>
    <mergeCell ref="C170:F170"/>
    <mergeCell ref="C171:F171"/>
    <mergeCell ref="C162:F162"/>
    <mergeCell ref="C163:F163"/>
    <mergeCell ref="C164:F164"/>
    <mergeCell ref="C165:F165"/>
    <mergeCell ref="C166:F166"/>
    <mergeCell ref="C192:F192"/>
    <mergeCell ref="C193:F193"/>
    <mergeCell ref="B110:K110"/>
    <mergeCell ref="C187:F187"/>
    <mergeCell ref="C188:F188"/>
    <mergeCell ref="C189:F189"/>
    <mergeCell ref="C190:F190"/>
    <mergeCell ref="C191:F191"/>
    <mergeCell ref="C182:F182"/>
    <mergeCell ref="C183:F183"/>
    <mergeCell ref="C184:F184"/>
    <mergeCell ref="C185:F185"/>
    <mergeCell ref="C186:F186"/>
    <mergeCell ref="C177:F177"/>
    <mergeCell ref="C178:F178"/>
    <mergeCell ref="C179:F179"/>
    <mergeCell ref="C180:F180"/>
    <mergeCell ref="C181:F181"/>
    <mergeCell ref="C172:F172"/>
    <mergeCell ref="C173:F173"/>
    <mergeCell ref="C174:F174"/>
    <mergeCell ref="C175:F175"/>
    <mergeCell ref="C176:F176"/>
    <mergeCell ref="C167:F167"/>
    <mergeCell ref="B27:K27"/>
    <mergeCell ref="B81:K81"/>
    <mergeCell ref="C84:E84"/>
    <mergeCell ref="C92:F92"/>
    <mergeCell ref="C93:F93"/>
    <mergeCell ref="C94:F94"/>
    <mergeCell ref="C107:F107"/>
    <mergeCell ref="C108:F108"/>
    <mergeCell ref="C109:F109"/>
    <mergeCell ref="B40:K40"/>
    <mergeCell ref="B83:K83"/>
    <mergeCell ref="C99:F99"/>
    <mergeCell ref="C85:F85"/>
    <mergeCell ref="C86:F86"/>
    <mergeCell ref="C87:F87"/>
    <mergeCell ref="C88:F88"/>
  </mergeCells>
  <dataValidations count="1">
    <dataValidation type="list" allowBlank="1" showInputMessage="1" showErrorMessage="1" sqref="L8:M8">
      <formula1>#REF!</formula1>
    </dataValidation>
  </dataValidations>
  <pageMargins left="0.35433070866141736" right="0.15748031496062992" top="1.1417322834645669" bottom="0.78740157480314965" header="0.31496062992125984" footer="0.31496062992125984"/>
  <pageSetup paperSize="9" scale="67"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Listas!$A$2:$A$3</xm:f>
          </x14:formula1>
          <xm:sqref>H28:H38 H85:H109 C10 H41:H52 H59:H66 H54:H57 H114:H193</xm:sqref>
        </x14:dataValidation>
        <x14:dataValidation type="list" allowBlank="1" showInputMessage="1" showErrorMessage="1">
          <x14:formula1>
            <xm:f>Listas!$A$5:$A$6</xm:f>
          </x14:formula1>
          <xm:sqref>H19:H21 H15:H17</xm:sqref>
        </x14:dataValidation>
        <x14:dataValidation type="list" allowBlank="1" showInputMessage="1" showErrorMessage="1">
          <x14:formula1>
            <xm:f>Listas!$A$11:$A$21</xm:f>
          </x14:formula1>
          <xm:sqref>C4:D4</xm:sqref>
        </x14:dataValidation>
        <x14:dataValidation type="list" allowBlank="1" showInputMessage="1" showErrorMessage="1">
          <x14:formula1>
            <xm:f>Listas!$A$23:$A$26</xm:f>
          </x14:formula1>
          <xm:sqref>C7</xm:sqref>
        </x14:dataValidation>
        <x14:dataValidation type="list" allowBlank="1" showInputMessage="1" showErrorMessage="1">
          <x14:formula1>
            <xm:f>Listas!$A$8:$A$9</xm:f>
          </x14:formula1>
          <xm:sqref>C9</xm:sqref>
        </x14:dataValidation>
        <x14:dataValidation type="list" allowBlank="1" showInputMessage="1" showErrorMessage="1">
          <x14:formula1>
            <xm:f>Listas!$A$51:$A$55</xm:f>
          </x14:formula1>
          <xm:sqref>C8:E8</xm:sqref>
        </x14:dataValidation>
        <x14:dataValidation type="textLength" allowBlank="1" showInputMessage="1" showErrorMessage="1">
          <x14:formula1>
            <xm:f>Listas!A57</xm:f>
          </x14:formula1>
          <x14:formula2>
            <xm:f>Listas!A58</xm:f>
          </x14:formula2>
          <xm:sqref>C2:K2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121"/>
  <sheetViews>
    <sheetView zoomScaleNormal="100" zoomScaleSheetLayoutView="100" workbookViewId="0">
      <selection activeCell="C11" sqref="C11"/>
    </sheetView>
  </sheetViews>
  <sheetFormatPr baseColWidth="10" defaultColWidth="11.42578125" defaultRowHeight="15" x14ac:dyDescent="0.25"/>
  <cols>
    <col min="1" max="1" width="6.85546875" style="128" customWidth="1"/>
    <col min="2" max="2" width="7.5703125" style="64" customWidth="1"/>
    <col min="3" max="3" width="31" style="65" customWidth="1"/>
    <col min="4" max="4" width="20.28515625" style="66" customWidth="1"/>
    <col min="5" max="5" width="17.5703125" style="67" customWidth="1"/>
    <col min="6" max="6" width="10.140625" style="67" customWidth="1"/>
    <col min="7" max="7" width="13.28515625" style="67" customWidth="1"/>
    <col min="8" max="8" width="12.7109375" style="28" customWidth="1"/>
    <col min="9" max="9" width="5.42578125" style="280" customWidth="1"/>
    <col min="10" max="10" width="12" style="28" customWidth="1"/>
    <col min="11" max="11" width="14.140625" style="28" customWidth="1"/>
    <col min="12" max="12" width="16.5703125" style="28" customWidth="1"/>
    <col min="13" max="13" width="11.42578125" style="1"/>
    <col min="14" max="14" width="11.42578125" style="290"/>
    <col min="15" max="16384" width="11.42578125" style="28"/>
  </cols>
  <sheetData>
    <row r="1" spans="1:14" ht="24.75" customHeight="1" thickTop="1" thickBot="1" x14ac:dyDescent="0.4">
      <c r="A1" s="120"/>
      <c r="B1" s="374" t="s">
        <v>674</v>
      </c>
      <c r="C1" s="375"/>
      <c r="D1" s="375"/>
      <c r="E1" s="375"/>
      <c r="F1" s="375"/>
      <c r="G1" s="375"/>
      <c r="H1" s="375"/>
      <c r="I1" s="328"/>
      <c r="J1" s="376" t="str">
        <f>AutoBaremo!F1</f>
        <v>GDR-JA-07 Ver.1.1 Diciembre 2017</v>
      </c>
      <c r="K1" s="376"/>
      <c r="L1" s="377"/>
    </row>
    <row r="2" spans="1:14" ht="16.5" thickTop="1" thickBot="1" x14ac:dyDescent="0.3">
      <c r="A2" s="120"/>
      <c r="B2" s="139" t="s">
        <v>4</v>
      </c>
      <c r="C2" s="372" t="str">
        <f>IF(AutoBaremo!C2:K2=0,"",AutoBaremo!C2:K2)</f>
        <v/>
      </c>
      <c r="D2" s="372"/>
      <c r="E2" s="372"/>
      <c r="F2" s="372"/>
      <c r="G2" s="372"/>
      <c r="H2" s="372"/>
      <c r="I2" s="372"/>
      <c r="J2" s="372"/>
      <c r="K2" s="372"/>
      <c r="L2" s="372"/>
    </row>
    <row r="3" spans="1:14" ht="15.75" customHeight="1" thickTop="1" thickBot="1" x14ac:dyDescent="0.3">
      <c r="A3" s="120"/>
      <c r="B3" s="139" t="s">
        <v>3</v>
      </c>
      <c r="C3" s="372" t="str">
        <f>IF(AutoBaremo!C3:K3=0,"",AutoBaremo!C3:K3)</f>
        <v/>
      </c>
      <c r="D3" s="372"/>
      <c r="E3" s="372"/>
      <c r="F3" s="372"/>
      <c r="G3" s="372"/>
      <c r="H3" s="372"/>
      <c r="I3" s="372"/>
      <c r="J3" s="372"/>
      <c r="K3" s="372"/>
      <c r="L3" s="372"/>
    </row>
    <row r="4" spans="1:14" ht="16.5" thickTop="1" thickBot="1" x14ac:dyDescent="0.3">
      <c r="A4" s="120"/>
      <c r="B4" s="139" t="s">
        <v>14</v>
      </c>
      <c r="C4" s="372" t="str">
        <f>IF(AutoBaremo!C4:K4=0,"",AutoBaremo!C4:K4)</f>
        <v/>
      </c>
      <c r="D4" s="372"/>
      <c r="E4" s="164"/>
      <c r="F4" s="164"/>
      <c r="G4" s="164"/>
      <c r="H4" s="144"/>
      <c r="I4" s="274"/>
      <c r="J4" s="144"/>
      <c r="K4" s="144"/>
      <c r="L4" s="144"/>
    </row>
    <row r="5" spans="1:14" ht="16.5" thickTop="1" thickBot="1" x14ac:dyDescent="0.3">
      <c r="A5" s="120"/>
      <c r="B5" s="139" t="s">
        <v>129</v>
      </c>
      <c r="C5" s="168" t="str">
        <f>IF(AutoBaremo!C4:K4=0,"",AutoBaremo!C4:K4)</f>
        <v/>
      </c>
      <c r="D5" s="269"/>
      <c r="E5" s="166"/>
      <c r="F5" s="166"/>
      <c r="G5" s="166"/>
      <c r="H5" s="166"/>
      <c r="I5" s="275"/>
      <c r="J5" s="166"/>
      <c r="K5" s="166"/>
      <c r="L5" s="166"/>
    </row>
    <row r="6" spans="1:14" ht="16.5" thickTop="1" thickBot="1" x14ac:dyDescent="0.3">
      <c r="A6" s="120"/>
      <c r="B6" s="139"/>
      <c r="C6" s="272" t="s">
        <v>630</v>
      </c>
      <c r="D6" s="207" t="s">
        <v>133</v>
      </c>
      <c r="E6" s="281" t="str">
        <f>IF(D6=Listas!$A$2,"",IF(D6=Listas!$A$3,"",Listas!$A$46))</f>
        <v/>
      </c>
      <c r="F6" s="166"/>
      <c r="G6" s="166"/>
      <c r="H6" s="166"/>
      <c r="I6" s="275"/>
      <c r="J6" s="166"/>
      <c r="K6" s="166"/>
      <c r="L6" s="166"/>
    </row>
    <row r="7" spans="1:14" ht="15" customHeight="1" thickTop="1" x14ac:dyDescent="0.25">
      <c r="A7" s="112" t="s">
        <v>319</v>
      </c>
      <c r="B7" s="270"/>
      <c r="C7" s="270"/>
      <c r="D7" s="270"/>
      <c r="E7" s="270"/>
      <c r="F7" s="270"/>
      <c r="G7" s="270"/>
      <c r="H7" s="270"/>
      <c r="I7" s="276"/>
      <c r="J7" s="270"/>
      <c r="K7" s="270"/>
      <c r="L7" s="270"/>
    </row>
    <row r="8" spans="1:14" s="111" customFormat="1" ht="31.5" customHeight="1" x14ac:dyDescent="0.25">
      <c r="A8" s="292" t="s">
        <v>391</v>
      </c>
      <c r="B8" s="299"/>
      <c r="C8" s="299" t="s">
        <v>615</v>
      </c>
      <c r="D8" s="299" t="s">
        <v>626</v>
      </c>
      <c r="E8" s="300" t="s">
        <v>631</v>
      </c>
      <c r="F8" s="300" t="s">
        <v>641</v>
      </c>
      <c r="G8" s="300" t="s">
        <v>616</v>
      </c>
      <c r="H8" s="300" t="s">
        <v>613</v>
      </c>
      <c r="I8" s="301" t="s">
        <v>614</v>
      </c>
      <c r="J8" s="300" t="s">
        <v>617</v>
      </c>
      <c r="K8" s="300" t="s">
        <v>629</v>
      </c>
      <c r="L8" s="300" t="s">
        <v>642</v>
      </c>
      <c r="M8" s="85"/>
      <c r="N8" s="307"/>
    </row>
    <row r="9" spans="1:14" s="33" customFormat="1" ht="21.75" customHeight="1" thickBot="1" x14ac:dyDescent="0.3">
      <c r="A9" s="302" t="s">
        <v>426</v>
      </c>
      <c r="B9" s="314" t="s">
        <v>136</v>
      </c>
      <c r="C9" s="314"/>
      <c r="D9" s="315"/>
      <c r="E9" s="315"/>
      <c r="F9" s="315"/>
      <c r="G9" s="315"/>
      <c r="H9" s="316">
        <f>H10+H41+H48</f>
        <v>0</v>
      </c>
      <c r="I9" s="315"/>
      <c r="J9" s="316">
        <f>J10+J41+J48</f>
        <v>0</v>
      </c>
      <c r="K9" s="316">
        <f>K10+K41+K48</f>
        <v>0</v>
      </c>
      <c r="L9" s="317">
        <f>L10+L41+L48</f>
        <v>0</v>
      </c>
      <c r="M9" s="312"/>
      <c r="N9" s="308"/>
    </row>
    <row r="10" spans="1:14" s="33" customFormat="1" ht="15.75" thickBot="1" x14ac:dyDescent="0.3">
      <c r="A10" s="302" t="s">
        <v>655</v>
      </c>
      <c r="B10" s="273" t="s">
        <v>627</v>
      </c>
      <c r="C10" s="291"/>
      <c r="D10" s="291"/>
      <c r="E10" s="245"/>
      <c r="F10" s="245"/>
      <c r="G10" s="245"/>
      <c r="H10" s="245">
        <f>SUM(H11:H40)</f>
        <v>0</v>
      </c>
      <c r="I10" s="245"/>
      <c r="J10" s="245">
        <f>SUM(J11:J40)</f>
        <v>0</v>
      </c>
      <c r="K10" s="245">
        <f>SUM(K11:K40)</f>
        <v>0</v>
      </c>
      <c r="L10" s="245">
        <f>SUM(L11:L40)</f>
        <v>0</v>
      </c>
      <c r="M10" s="312"/>
      <c r="N10" s="308"/>
    </row>
    <row r="11" spans="1:14" ht="15.75" customHeight="1" thickBot="1" x14ac:dyDescent="0.3">
      <c r="A11" s="115" t="s">
        <v>655</v>
      </c>
      <c r="B11" s="68"/>
      <c r="C11" s="330"/>
      <c r="D11" s="322"/>
      <c r="E11" s="323"/>
      <c r="F11" s="324"/>
      <c r="G11" s="324"/>
      <c r="H11" s="217">
        <f>G11*F11</f>
        <v>0</v>
      </c>
      <c r="I11" s="305"/>
      <c r="J11" s="217">
        <f>H11*I11</f>
        <v>0</v>
      </c>
      <c r="K11" s="288">
        <f>IF(C11&lt;&gt;"",J11+H11,0)</f>
        <v>0</v>
      </c>
      <c r="L11" s="288">
        <f>IF(D11&lt;&gt;"",IF(D$6=Listas!$A$3,K11,H11),0)</f>
        <v>0</v>
      </c>
      <c r="M11" s="313" t="str">
        <f>IF(C11&lt;&gt;"",IF(D11="",Listas!$B$72,IF(E11="",Listas!$B$73,IF(F11=0,Listas!$B$74,IF(G11=0,Listas!$B$75,IF(I11="",Listas!$B$76,""))))),"")</f>
        <v/>
      </c>
    </row>
    <row r="12" spans="1:14" ht="15.75" customHeight="1" thickBot="1" x14ac:dyDescent="0.3">
      <c r="A12" s="116" t="s">
        <v>655</v>
      </c>
      <c r="B12" s="69"/>
      <c r="C12" s="330"/>
      <c r="D12" s="322"/>
      <c r="E12" s="323"/>
      <c r="F12" s="324"/>
      <c r="G12" s="324"/>
      <c r="H12" s="216">
        <f t="shared" ref="H12:H40" si="0">G12*F12</f>
        <v>0</v>
      </c>
      <c r="I12" s="305"/>
      <c r="J12" s="216">
        <f t="shared" ref="J12:J40" si="1">H12*I12</f>
        <v>0</v>
      </c>
      <c r="K12" s="289">
        <f t="shared" ref="K12:K54" si="2">IF(C12&lt;&gt;"",J12+H12,0)</f>
        <v>0</v>
      </c>
      <c r="L12" s="289">
        <f>IF(D12&lt;&gt;"",IF(D$6=Listas!$A$3,K12,H12),0)</f>
        <v>0</v>
      </c>
      <c r="M12" s="313" t="str">
        <f>IF(C12&lt;&gt;"",IF(D12="",Listas!$B$72,IF(E12="",Listas!$B$73,IF(F12=0,Listas!$B$74,IF(G12=0,Listas!$B$75,IF(I12="",Listas!$B$76,""))))),"")</f>
        <v/>
      </c>
    </row>
    <row r="13" spans="1:14" ht="15.75" customHeight="1" thickBot="1" x14ac:dyDescent="0.3">
      <c r="A13" s="115" t="s">
        <v>655</v>
      </c>
      <c r="B13" s="68"/>
      <c r="C13" s="330"/>
      <c r="D13" s="322"/>
      <c r="E13" s="323"/>
      <c r="F13" s="324"/>
      <c r="G13" s="324"/>
      <c r="H13" s="217">
        <f t="shared" si="0"/>
        <v>0</v>
      </c>
      <c r="I13" s="305"/>
      <c r="J13" s="217">
        <f t="shared" si="1"/>
        <v>0</v>
      </c>
      <c r="K13" s="288">
        <f t="shared" si="2"/>
        <v>0</v>
      </c>
      <c r="L13" s="288">
        <f>IF(D13&lt;&gt;"",IF(D$6=Listas!$A$3,K13,H13),0)</f>
        <v>0</v>
      </c>
      <c r="M13" s="313" t="str">
        <f>IF(C13&lt;&gt;"",IF(D13="",Listas!$B$72,IF(E13="",Listas!$B$73,IF(F13=0,Listas!$B$74,IF(G13=0,Listas!$B$75,IF(I13="",Listas!$B$76,""))))),"")</f>
        <v/>
      </c>
    </row>
    <row r="14" spans="1:14" ht="15.75" customHeight="1" thickBot="1" x14ac:dyDescent="0.3">
      <c r="A14" s="116" t="s">
        <v>655</v>
      </c>
      <c r="B14" s="69"/>
      <c r="C14" s="330"/>
      <c r="D14" s="322"/>
      <c r="E14" s="323"/>
      <c r="F14" s="324"/>
      <c r="G14" s="324"/>
      <c r="H14" s="216">
        <f t="shared" si="0"/>
        <v>0</v>
      </c>
      <c r="I14" s="305"/>
      <c r="J14" s="216">
        <f t="shared" si="1"/>
        <v>0</v>
      </c>
      <c r="K14" s="289">
        <f t="shared" si="2"/>
        <v>0</v>
      </c>
      <c r="L14" s="289">
        <f>IF(D14&lt;&gt;"",IF(D$6=Listas!$A$3,K14,H14),0)</f>
        <v>0</v>
      </c>
      <c r="M14" s="313" t="str">
        <f>IF(C14&lt;&gt;"",IF(D14="",Listas!$B$72,IF(E14="",Listas!$B$73,IF(F14=0,Listas!$B$74,IF(G14=0,Listas!$B$75,IF(I14="",Listas!$B$76,""))))),"")</f>
        <v/>
      </c>
    </row>
    <row r="15" spans="1:14" ht="15.75" customHeight="1" thickBot="1" x14ac:dyDescent="0.3">
      <c r="A15" s="115" t="s">
        <v>655</v>
      </c>
      <c r="B15" s="68"/>
      <c r="C15" s="330"/>
      <c r="D15" s="322"/>
      <c r="E15" s="323"/>
      <c r="F15" s="324"/>
      <c r="G15" s="324"/>
      <c r="H15" s="217">
        <f t="shared" si="0"/>
        <v>0</v>
      </c>
      <c r="I15" s="305"/>
      <c r="J15" s="217">
        <f t="shared" si="1"/>
        <v>0</v>
      </c>
      <c r="K15" s="288">
        <f t="shared" si="2"/>
        <v>0</v>
      </c>
      <c r="L15" s="288">
        <f>IF(D15&lt;&gt;"",IF(D$6=Listas!$A$3,K15,H15),0)</f>
        <v>0</v>
      </c>
      <c r="M15" s="313" t="str">
        <f>IF(C15&lt;&gt;"",IF(D15="",Listas!$B$72,IF(E15="",Listas!$B$73,IF(F15=0,Listas!$B$74,IF(G15=0,Listas!$B$75,IF(I15="",Listas!$B$76,""))))),"")</f>
        <v/>
      </c>
    </row>
    <row r="16" spans="1:14" ht="15.75" customHeight="1" thickBot="1" x14ac:dyDescent="0.3">
      <c r="A16" s="116" t="s">
        <v>655</v>
      </c>
      <c r="B16" s="69"/>
      <c r="C16" s="330"/>
      <c r="D16" s="322"/>
      <c r="E16" s="323"/>
      <c r="F16" s="324"/>
      <c r="G16" s="324"/>
      <c r="H16" s="216">
        <f t="shared" si="0"/>
        <v>0</v>
      </c>
      <c r="I16" s="305"/>
      <c r="J16" s="216">
        <f t="shared" si="1"/>
        <v>0</v>
      </c>
      <c r="K16" s="289">
        <f t="shared" si="2"/>
        <v>0</v>
      </c>
      <c r="L16" s="289">
        <f>IF(D16&lt;&gt;"",IF(D$6=Listas!$A$3,K16,H16),0)</f>
        <v>0</v>
      </c>
      <c r="M16" s="313" t="str">
        <f>IF(C16&lt;&gt;"",IF(D16="",Listas!$B$72,IF(E16="",Listas!$B$73,IF(F16=0,Listas!$B$74,IF(G16=0,Listas!$B$75,IF(I16="",Listas!$B$76,""))))),"")</f>
        <v/>
      </c>
    </row>
    <row r="17" spans="1:13" ht="15.75" customHeight="1" thickBot="1" x14ac:dyDescent="0.3">
      <c r="A17" s="115" t="s">
        <v>655</v>
      </c>
      <c r="B17" s="68"/>
      <c r="C17" s="330"/>
      <c r="D17" s="322"/>
      <c r="E17" s="323"/>
      <c r="F17" s="324"/>
      <c r="G17" s="324"/>
      <c r="H17" s="217">
        <f t="shared" si="0"/>
        <v>0</v>
      </c>
      <c r="I17" s="305"/>
      <c r="J17" s="217">
        <f t="shared" si="1"/>
        <v>0</v>
      </c>
      <c r="K17" s="288">
        <f t="shared" si="2"/>
        <v>0</v>
      </c>
      <c r="L17" s="288">
        <f>IF(D17&lt;&gt;"",IF(D$6=Listas!$A$3,K17,H17),0)</f>
        <v>0</v>
      </c>
      <c r="M17" s="313" t="str">
        <f>IF(C17&lt;&gt;"",IF(D17="",Listas!$B$72,IF(E17="",Listas!$B$73,IF(F17=0,Listas!$B$74,IF(G17=0,Listas!$B$75,IF(I17="",Listas!$B$76,""))))),"")</f>
        <v/>
      </c>
    </row>
    <row r="18" spans="1:13" ht="15.75" customHeight="1" thickBot="1" x14ac:dyDescent="0.3">
      <c r="A18" s="116" t="s">
        <v>655</v>
      </c>
      <c r="B18" s="69"/>
      <c r="C18" s="330"/>
      <c r="D18" s="322"/>
      <c r="E18" s="323"/>
      <c r="F18" s="324"/>
      <c r="G18" s="324"/>
      <c r="H18" s="216">
        <f t="shared" si="0"/>
        <v>0</v>
      </c>
      <c r="I18" s="305"/>
      <c r="J18" s="216">
        <f t="shared" si="1"/>
        <v>0</v>
      </c>
      <c r="K18" s="289">
        <f t="shared" si="2"/>
        <v>0</v>
      </c>
      <c r="L18" s="289">
        <f>IF(D18&lt;&gt;"",IF(D$6=Listas!$A$3,K18,H18),0)</f>
        <v>0</v>
      </c>
      <c r="M18" s="313" t="str">
        <f>IF(C18&lt;&gt;"",IF(D18="",Listas!$B$72,IF(E18="",Listas!$B$73,IF(F18=0,Listas!$B$74,IF(G18=0,Listas!$B$75,IF(I18="",Listas!$B$76,""))))),"")</f>
        <v/>
      </c>
    </row>
    <row r="19" spans="1:13" ht="15.75" customHeight="1" thickBot="1" x14ac:dyDescent="0.3">
      <c r="A19" s="115" t="s">
        <v>655</v>
      </c>
      <c r="B19" s="68"/>
      <c r="C19" s="330"/>
      <c r="D19" s="322"/>
      <c r="E19" s="323"/>
      <c r="F19" s="324"/>
      <c r="G19" s="324"/>
      <c r="H19" s="217">
        <f t="shared" si="0"/>
        <v>0</v>
      </c>
      <c r="I19" s="305"/>
      <c r="J19" s="217">
        <f t="shared" si="1"/>
        <v>0</v>
      </c>
      <c r="K19" s="288">
        <f t="shared" si="2"/>
        <v>0</v>
      </c>
      <c r="L19" s="288">
        <f>IF(D19&lt;&gt;"",IF(D$6=Listas!$A$3,K19,H19),0)</f>
        <v>0</v>
      </c>
      <c r="M19" s="313" t="str">
        <f>IF(C19&lt;&gt;"",IF(D19="",Listas!$B$72,IF(E19="",Listas!$B$73,IF(F19=0,Listas!$B$74,IF(G19=0,Listas!$B$75,IF(I19="",Listas!$B$76,""))))),"")</f>
        <v/>
      </c>
    </row>
    <row r="20" spans="1:13" ht="15.75" customHeight="1" thickBot="1" x14ac:dyDescent="0.3">
      <c r="A20" s="116" t="s">
        <v>655</v>
      </c>
      <c r="B20" s="69"/>
      <c r="C20" s="330"/>
      <c r="D20" s="322"/>
      <c r="E20" s="323"/>
      <c r="F20" s="324"/>
      <c r="G20" s="324"/>
      <c r="H20" s="216">
        <f t="shared" si="0"/>
        <v>0</v>
      </c>
      <c r="I20" s="305"/>
      <c r="J20" s="216">
        <f t="shared" si="1"/>
        <v>0</v>
      </c>
      <c r="K20" s="289">
        <f t="shared" si="2"/>
        <v>0</v>
      </c>
      <c r="L20" s="289">
        <f>IF(D20&lt;&gt;"",IF(D$6=Listas!$A$3,K20,H20),0)</f>
        <v>0</v>
      </c>
      <c r="M20" s="313" t="str">
        <f>IF(C20&lt;&gt;"",IF(D20="",Listas!$B$72,IF(E20="",Listas!$B$73,IF(F20=0,Listas!$B$74,IF(G20=0,Listas!$B$75,IF(I20="",Listas!$B$76,""))))),"")</f>
        <v/>
      </c>
    </row>
    <row r="21" spans="1:13" ht="15.75" customHeight="1" thickBot="1" x14ac:dyDescent="0.3">
      <c r="A21" s="115" t="s">
        <v>655</v>
      </c>
      <c r="B21" s="68"/>
      <c r="C21" s="330"/>
      <c r="D21" s="322"/>
      <c r="E21" s="323"/>
      <c r="F21" s="324"/>
      <c r="G21" s="324"/>
      <c r="H21" s="217">
        <f t="shared" si="0"/>
        <v>0</v>
      </c>
      <c r="I21" s="305"/>
      <c r="J21" s="217">
        <f t="shared" si="1"/>
        <v>0</v>
      </c>
      <c r="K21" s="288">
        <f t="shared" si="2"/>
        <v>0</v>
      </c>
      <c r="L21" s="288">
        <f>IF(D21&lt;&gt;"",IF(D$6=Listas!$A$3,K21,H21),0)</f>
        <v>0</v>
      </c>
      <c r="M21" s="313" t="str">
        <f>IF(C21&lt;&gt;"",IF(D21="",Listas!$B$72,IF(E21="",Listas!$B$73,IF(F21=0,Listas!$B$74,IF(G21=0,Listas!$B$75,IF(I21="",Listas!$B$76,""))))),"")</f>
        <v/>
      </c>
    </row>
    <row r="22" spans="1:13" ht="15.75" customHeight="1" thickBot="1" x14ac:dyDescent="0.3">
      <c r="A22" s="116" t="s">
        <v>655</v>
      </c>
      <c r="B22" s="69"/>
      <c r="C22" s="330"/>
      <c r="D22" s="322"/>
      <c r="E22" s="323"/>
      <c r="F22" s="324"/>
      <c r="G22" s="324"/>
      <c r="H22" s="216">
        <f t="shared" si="0"/>
        <v>0</v>
      </c>
      <c r="I22" s="305"/>
      <c r="J22" s="216">
        <f t="shared" si="1"/>
        <v>0</v>
      </c>
      <c r="K22" s="289">
        <f t="shared" si="2"/>
        <v>0</v>
      </c>
      <c r="L22" s="289">
        <f>IF(D22&lt;&gt;"",IF(D$6=Listas!$A$3,K22,H22),0)</f>
        <v>0</v>
      </c>
      <c r="M22" s="313" t="str">
        <f>IF(C22&lt;&gt;"",IF(D22="",Listas!$B$72,IF(E22="",Listas!$B$73,IF(F22=0,Listas!$B$74,IF(G22=0,Listas!$B$75,IF(I22="",Listas!$B$76,""))))),"")</f>
        <v/>
      </c>
    </row>
    <row r="23" spans="1:13" ht="15.75" customHeight="1" thickBot="1" x14ac:dyDescent="0.3">
      <c r="A23" s="115" t="s">
        <v>655</v>
      </c>
      <c r="B23" s="68"/>
      <c r="C23" s="330"/>
      <c r="D23" s="322"/>
      <c r="E23" s="323"/>
      <c r="F23" s="324"/>
      <c r="G23" s="324"/>
      <c r="H23" s="217">
        <f t="shared" si="0"/>
        <v>0</v>
      </c>
      <c r="I23" s="305"/>
      <c r="J23" s="217">
        <f t="shared" si="1"/>
        <v>0</v>
      </c>
      <c r="K23" s="288">
        <f t="shared" si="2"/>
        <v>0</v>
      </c>
      <c r="L23" s="288">
        <f>IF(D23&lt;&gt;"",IF(D$6=Listas!$A$3,K23,H23),0)</f>
        <v>0</v>
      </c>
      <c r="M23" s="313" t="str">
        <f>IF(C23&lt;&gt;"",IF(D23="",Listas!$B$72,IF(E23="",Listas!$B$73,IF(F23=0,Listas!$B$74,IF(G23=0,Listas!$B$75,IF(I23="",Listas!$B$76,""))))),"")</f>
        <v/>
      </c>
    </row>
    <row r="24" spans="1:13" ht="15.75" customHeight="1" thickBot="1" x14ac:dyDescent="0.3">
      <c r="A24" s="116" t="s">
        <v>655</v>
      </c>
      <c r="B24" s="69"/>
      <c r="C24" s="330"/>
      <c r="D24" s="322"/>
      <c r="E24" s="323"/>
      <c r="F24" s="324"/>
      <c r="G24" s="324"/>
      <c r="H24" s="216">
        <f t="shared" si="0"/>
        <v>0</v>
      </c>
      <c r="I24" s="305"/>
      <c r="J24" s="216">
        <f t="shared" si="1"/>
        <v>0</v>
      </c>
      <c r="K24" s="289">
        <f t="shared" si="2"/>
        <v>0</v>
      </c>
      <c r="L24" s="289">
        <f>IF(D24&lt;&gt;"",IF(D$6=Listas!$A$3,K24,H24),0)</f>
        <v>0</v>
      </c>
      <c r="M24" s="313" t="str">
        <f>IF(C24&lt;&gt;"",IF(D24="",Listas!$B$72,IF(E24="",Listas!$B$73,IF(F24=0,Listas!$B$74,IF(G24=0,Listas!$B$75,IF(I24="",Listas!$B$76,""))))),"")</f>
        <v/>
      </c>
    </row>
    <row r="25" spans="1:13" ht="15.75" customHeight="1" thickBot="1" x14ac:dyDescent="0.3">
      <c r="A25" s="115" t="s">
        <v>655</v>
      </c>
      <c r="B25" s="68"/>
      <c r="C25" s="330"/>
      <c r="D25" s="322"/>
      <c r="E25" s="323"/>
      <c r="F25" s="324"/>
      <c r="G25" s="324"/>
      <c r="H25" s="217">
        <f t="shared" si="0"/>
        <v>0</v>
      </c>
      <c r="I25" s="305"/>
      <c r="J25" s="217">
        <f t="shared" si="1"/>
        <v>0</v>
      </c>
      <c r="K25" s="288">
        <f t="shared" si="2"/>
        <v>0</v>
      </c>
      <c r="L25" s="288">
        <f>IF(D25&lt;&gt;"",IF(D$6=Listas!$A$3,K25,H25),0)</f>
        <v>0</v>
      </c>
      <c r="M25" s="313" t="str">
        <f>IF(C25&lt;&gt;"",IF(D25="",Listas!$B$72,IF(E25="",Listas!$B$73,IF(F25=0,Listas!$B$74,IF(G25=0,Listas!$B$75,IF(I25="",Listas!$B$76,""))))),"")</f>
        <v/>
      </c>
    </row>
    <row r="26" spans="1:13" ht="15.75" customHeight="1" thickBot="1" x14ac:dyDescent="0.3">
      <c r="A26" s="116" t="s">
        <v>655</v>
      </c>
      <c r="B26" s="69"/>
      <c r="C26" s="330"/>
      <c r="D26" s="322"/>
      <c r="E26" s="323"/>
      <c r="F26" s="324"/>
      <c r="G26" s="324"/>
      <c r="H26" s="216">
        <f t="shared" si="0"/>
        <v>0</v>
      </c>
      <c r="I26" s="305"/>
      <c r="J26" s="216">
        <f t="shared" si="1"/>
        <v>0</v>
      </c>
      <c r="K26" s="289">
        <f t="shared" si="2"/>
        <v>0</v>
      </c>
      <c r="L26" s="289">
        <f>IF(D26&lt;&gt;"",IF(D$6=Listas!$A$3,K26,H26),0)</f>
        <v>0</v>
      </c>
      <c r="M26" s="313" t="str">
        <f>IF(C26&lt;&gt;"",IF(D26="",Listas!$B$72,IF(E26="",Listas!$B$73,IF(F26=0,Listas!$B$74,IF(G26=0,Listas!$B$75,IF(I26="",Listas!$B$76,""))))),"")</f>
        <v/>
      </c>
    </row>
    <row r="27" spans="1:13" ht="15.75" customHeight="1" thickBot="1" x14ac:dyDescent="0.3">
      <c r="A27" s="115" t="s">
        <v>655</v>
      </c>
      <c r="B27" s="68"/>
      <c r="C27" s="330"/>
      <c r="D27" s="322"/>
      <c r="E27" s="323"/>
      <c r="F27" s="324"/>
      <c r="G27" s="324"/>
      <c r="H27" s="217">
        <f t="shared" si="0"/>
        <v>0</v>
      </c>
      <c r="I27" s="305"/>
      <c r="J27" s="217">
        <f t="shared" si="1"/>
        <v>0</v>
      </c>
      <c r="K27" s="288">
        <f t="shared" si="2"/>
        <v>0</v>
      </c>
      <c r="L27" s="288">
        <f>IF(D27&lt;&gt;"",IF(D$6=Listas!$A$3,K27,H27),0)</f>
        <v>0</v>
      </c>
      <c r="M27" s="313" t="str">
        <f>IF(C27&lt;&gt;"",IF(D27="",Listas!$B$72,IF(E27="",Listas!$B$73,IF(F27=0,Listas!$B$74,IF(G27=0,Listas!$B$75,IF(I27="",Listas!$B$76,""))))),"")</f>
        <v/>
      </c>
    </row>
    <row r="28" spans="1:13" ht="15.75" customHeight="1" thickBot="1" x14ac:dyDescent="0.3">
      <c r="A28" s="116" t="s">
        <v>655</v>
      </c>
      <c r="B28" s="69"/>
      <c r="C28" s="330"/>
      <c r="D28" s="322"/>
      <c r="E28" s="323"/>
      <c r="F28" s="324"/>
      <c r="G28" s="324"/>
      <c r="H28" s="216">
        <f t="shared" si="0"/>
        <v>0</v>
      </c>
      <c r="I28" s="305"/>
      <c r="J28" s="216">
        <f t="shared" si="1"/>
        <v>0</v>
      </c>
      <c r="K28" s="289">
        <f t="shared" si="2"/>
        <v>0</v>
      </c>
      <c r="L28" s="289">
        <f>IF(D28&lt;&gt;"",IF(D$6=Listas!$A$3,K28,H28),0)</f>
        <v>0</v>
      </c>
      <c r="M28" s="313" t="str">
        <f>IF(C28&lt;&gt;"",IF(D28="",Listas!$B$72,IF(E28="",Listas!$B$73,IF(F28=0,Listas!$B$74,IF(G28=0,Listas!$B$75,IF(I28="",Listas!$B$76,""))))),"")</f>
        <v/>
      </c>
    </row>
    <row r="29" spans="1:13" ht="15.75" customHeight="1" thickBot="1" x14ac:dyDescent="0.3">
      <c r="A29" s="115" t="s">
        <v>655</v>
      </c>
      <c r="B29" s="68"/>
      <c r="C29" s="330"/>
      <c r="D29" s="322"/>
      <c r="E29" s="323"/>
      <c r="F29" s="324"/>
      <c r="G29" s="324"/>
      <c r="H29" s="217">
        <f t="shared" si="0"/>
        <v>0</v>
      </c>
      <c r="I29" s="305"/>
      <c r="J29" s="217">
        <f t="shared" si="1"/>
        <v>0</v>
      </c>
      <c r="K29" s="288">
        <f t="shared" si="2"/>
        <v>0</v>
      </c>
      <c r="L29" s="288">
        <f>IF(D29&lt;&gt;"",IF(D$6=Listas!$A$3,K29,H29),0)</f>
        <v>0</v>
      </c>
      <c r="M29" s="313" t="str">
        <f>IF(C29&lt;&gt;"",IF(D29="",Listas!$B$72,IF(E29="",Listas!$B$73,IF(F29=0,Listas!$B$74,IF(G29=0,Listas!$B$75,IF(I29="",Listas!$B$76,""))))),"")</f>
        <v/>
      </c>
    </row>
    <row r="30" spans="1:13" ht="15.75" customHeight="1" thickBot="1" x14ac:dyDescent="0.3">
      <c r="A30" s="116" t="s">
        <v>655</v>
      </c>
      <c r="B30" s="69"/>
      <c r="C30" s="330"/>
      <c r="D30" s="322"/>
      <c r="E30" s="323"/>
      <c r="F30" s="324"/>
      <c r="G30" s="324"/>
      <c r="H30" s="216">
        <f t="shared" si="0"/>
        <v>0</v>
      </c>
      <c r="I30" s="305"/>
      <c r="J30" s="216">
        <f t="shared" si="1"/>
        <v>0</v>
      </c>
      <c r="K30" s="289">
        <f t="shared" si="2"/>
        <v>0</v>
      </c>
      <c r="L30" s="289">
        <f>IF(D30&lt;&gt;"",IF(D$6=Listas!$A$3,K30,H30),0)</f>
        <v>0</v>
      </c>
      <c r="M30" s="313" t="str">
        <f>IF(C30&lt;&gt;"",IF(D30="",Listas!$B$72,IF(E30="",Listas!$B$73,IF(F30=0,Listas!$B$74,IF(G30=0,Listas!$B$75,IF(I30="",Listas!$B$76,""))))),"")</f>
        <v/>
      </c>
    </row>
    <row r="31" spans="1:13" ht="15.75" customHeight="1" thickBot="1" x14ac:dyDescent="0.3">
      <c r="A31" s="115" t="s">
        <v>655</v>
      </c>
      <c r="B31" s="68"/>
      <c r="C31" s="330"/>
      <c r="D31" s="322"/>
      <c r="E31" s="323"/>
      <c r="F31" s="324"/>
      <c r="G31" s="324"/>
      <c r="H31" s="217">
        <f t="shared" si="0"/>
        <v>0</v>
      </c>
      <c r="I31" s="305"/>
      <c r="J31" s="217">
        <f t="shared" si="1"/>
        <v>0</v>
      </c>
      <c r="K31" s="288">
        <f t="shared" si="2"/>
        <v>0</v>
      </c>
      <c r="L31" s="288">
        <f>IF(D31&lt;&gt;"",IF(D$6=Listas!$A$3,K31,H31),0)</f>
        <v>0</v>
      </c>
      <c r="M31" s="313" t="str">
        <f>IF(C31&lt;&gt;"",IF(D31="",Listas!$B$72,IF(E31="",Listas!$B$73,IF(F31=0,Listas!$B$74,IF(G31=0,Listas!$B$75,IF(I31="",Listas!$B$76,""))))),"")</f>
        <v/>
      </c>
    </row>
    <row r="32" spans="1:13" ht="15.75" customHeight="1" thickBot="1" x14ac:dyDescent="0.3">
      <c r="A32" s="116" t="s">
        <v>655</v>
      </c>
      <c r="B32" s="69"/>
      <c r="C32" s="330"/>
      <c r="D32" s="322"/>
      <c r="E32" s="323"/>
      <c r="F32" s="324"/>
      <c r="G32" s="324"/>
      <c r="H32" s="216">
        <f t="shared" si="0"/>
        <v>0</v>
      </c>
      <c r="I32" s="305"/>
      <c r="J32" s="216">
        <f t="shared" si="1"/>
        <v>0</v>
      </c>
      <c r="K32" s="289">
        <f t="shared" si="2"/>
        <v>0</v>
      </c>
      <c r="L32" s="289">
        <f>IF(D32&lt;&gt;"",IF(D$6=Listas!$A$3,K32,H32),0)</f>
        <v>0</v>
      </c>
      <c r="M32" s="313" t="str">
        <f>IF(C32&lt;&gt;"",IF(D32="",Listas!$B$72,IF(E32="",Listas!$B$73,IF(F32=0,Listas!$B$74,IF(G32=0,Listas!$B$75,IF(I32="",Listas!$B$76,""))))),"")</f>
        <v/>
      </c>
    </row>
    <row r="33" spans="1:14" ht="15.75" customHeight="1" thickBot="1" x14ac:dyDescent="0.3">
      <c r="A33" s="115" t="s">
        <v>655</v>
      </c>
      <c r="B33" s="68"/>
      <c r="C33" s="330"/>
      <c r="D33" s="322"/>
      <c r="E33" s="323"/>
      <c r="F33" s="324"/>
      <c r="G33" s="324"/>
      <c r="H33" s="217">
        <f t="shared" si="0"/>
        <v>0</v>
      </c>
      <c r="I33" s="305"/>
      <c r="J33" s="217">
        <f t="shared" si="1"/>
        <v>0</v>
      </c>
      <c r="K33" s="288">
        <f t="shared" si="2"/>
        <v>0</v>
      </c>
      <c r="L33" s="288">
        <f>IF(D33&lt;&gt;"",IF(D$6=Listas!$A$3,K33,H33),0)</f>
        <v>0</v>
      </c>
      <c r="M33" s="313" t="str">
        <f>IF(C33&lt;&gt;"",IF(D33="",Listas!$B$72,IF(E33="",Listas!$B$73,IF(F33=0,Listas!$B$74,IF(G33=0,Listas!$B$75,IF(I33="",Listas!$B$76,""))))),"")</f>
        <v/>
      </c>
    </row>
    <row r="34" spans="1:14" ht="15.75" customHeight="1" thickBot="1" x14ac:dyDescent="0.3">
      <c r="A34" s="116" t="s">
        <v>655</v>
      </c>
      <c r="B34" s="69"/>
      <c r="C34" s="330"/>
      <c r="D34" s="322"/>
      <c r="E34" s="323"/>
      <c r="F34" s="324"/>
      <c r="G34" s="324"/>
      <c r="H34" s="216">
        <f t="shared" si="0"/>
        <v>0</v>
      </c>
      <c r="I34" s="305"/>
      <c r="J34" s="216">
        <f t="shared" si="1"/>
        <v>0</v>
      </c>
      <c r="K34" s="289">
        <f t="shared" si="2"/>
        <v>0</v>
      </c>
      <c r="L34" s="289">
        <f>IF(D34&lt;&gt;"",IF(D$6=Listas!$A$3,K34,H34),0)</f>
        <v>0</v>
      </c>
      <c r="M34" s="313" t="str">
        <f>IF(C34&lt;&gt;"",IF(D34="",Listas!$B$72,IF(E34="",Listas!$B$73,IF(F34=0,Listas!$B$74,IF(G34=0,Listas!$B$75,IF(I34="",Listas!$B$76,""))))),"")</f>
        <v/>
      </c>
    </row>
    <row r="35" spans="1:14" ht="15.75" customHeight="1" thickBot="1" x14ac:dyDescent="0.3">
      <c r="A35" s="115" t="s">
        <v>655</v>
      </c>
      <c r="B35" s="68"/>
      <c r="C35" s="330"/>
      <c r="D35" s="322"/>
      <c r="E35" s="323"/>
      <c r="F35" s="324"/>
      <c r="G35" s="324"/>
      <c r="H35" s="217">
        <f t="shared" si="0"/>
        <v>0</v>
      </c>
      <c r="I35" s="305"/>
      <c r="J35" s="217">
        <f t="shared" si="1"/>
        <v>0</v>
      </c>
      <c r="K35" s="288">
        <f t="shared" si="2"/>
        <v>0</v>
      </c>
      <c r="L35" s="288">
        <f>IF(D35&lt;&gt;"",IF(D$6=Listas!$A$3,K35,H35),0)</f>
        <v>0</v>
      </c>
      <c r="M35" s="313" t="str">
        <f>IF(C35&lt;&gt;"",IF(D35="",Listas!$B$72,IF(E35="",Listas!$B$73,IF(F35=0,Listas!$B$74,IF(G35=0,Listas!$B$75,IF(I35="",Listas!$B$76,""))))),"")</f>
        <v/>
      </c>
    </row>
    <row r="36" spans="1:14" ht="15.75" customHeight="1" thickBot="1" x14ac:dyDescent="0.3">
      <c r="A36" s="116" t="s">
        <v>655</v>
      </c>
      <c r="B36" s="69"/>
      <c r="C36" s="330"/>
      <c r="D36" s="322"/>
      <c r="E36" s="323"/>
      <c r="F36" s="324"/>
      <c r="G36" s="324"/>
      <c r="H36" s="216">
        <f t="shared" si="0"/>
        <v>0</v>
      </c>
      <c r="I36" s="305"/>
      <c r="J36" s="216">
        <f t="shared" si="1"/>
        <v>0</v>
      </c>
      <c r="K36" s="289">
        <f t="shared" si="2"/>
        <v>0</v>
      </c>
      <c r="L36" s="289">
        <f>IF(D36&lt;&gt;"",IF(D$6=Listas!$A$3,K36,H36),0)</f>
        <v>0</v>
      </c>
      <c r="M36" s="313" t="str">
        <f>IF(C36&lt;&gt;"",IF(D36="",Listas!$B$72,IF(E36="",Listas!$B$73,IF(F36=0,Listas!$B$74,IF(G36=0,Listas!$B$75,IF(I36="",Listas!$B$76,""))))),"")</f>
        <v/>
      </c>
    </row>
    <row r="37" spans="1:14" ht="15.75" customHeight="1" thickBot="1" x14ac:dyDescent="0.3">
      <c r="A37" s="115" t="s">
        <v>655</v>
      </c>
      <c r="B37" s="68"/>
      <c r="C37" s="330"/>
      <c r="D37" s="322"/>
      <c r="E37" s="323"/>
      <c r="F37" s="324"/>
      <c r="G37" s="324"/>
      <c r="H37" s="217">
        <f t="shared" si="0"/>
        <v>0</v>
      </c>
      <c r="I37" s="305"/>
      <c r="J37" s="217">
        <f t="shared" si="1"/>
        <v>0</v>
      </c>
      <c r="K37" s="288">
        <f t="shared" si="2"/>
        <v>0</v>
      </c>
      <c r="L37" s="288">
        <f>IF(D37&lt;&gt;"",IF(D$6=Listas!$A$3,K37,H37),0)</f>
        <v>0</v>
      </c>
      <c r="M37" s="313" t="str">
        <f>IF(C37&lt;&gt;"",IF(D37="",Listas!$B$72,IF(E37="",Listas!$B$73,IF(F37=0,Listas!$B$74,IF(G37=0,Listas!$B$75,IF(I37="",Listas!$B$76,""))))),"")</f>
        <v/>
      </c>
    </row>
    <row r="38" spans="1:14" ht="15.75" customHeight="1" thickBot="1" x14ac:dyDescent="0.3">
      <c r="A38" s="116" t="s">
        <v>655</v>
      </c>
      <c r="B38" s="69"/>
      <c r="C38" s="330"/>
      <c r="D38" s="322"/>
      <c r="E38" s="323"/>
      <c r="F38" s="324"/>
      <c r="G38" s="324"/>
      <c r="H38" s="216">
        <f t="shared" si="0"/>
        <v>0</v>
      </c>
      <c r="I38" s="305"/>
      <c r="J38" s="216">
        <f t="shared" si="1"/>
        <v>0</v>
      </c>
      <c r="K38" s="289">
        <f t="shared" si="2"/>
        <v>0</v>
      </c>
      <c r="L38" s="289">
        <f>IF(D38&lt;&gt;"",IF(D$6=Listas!$A$3,K38,H38),0)</f>
        <v>0</v>
      </c>
      <c r="M38" s="313" t="str">
        <f>IF(C38&lt;&gt;"",IF(D38="",Listas!$B$72,IF(E38="",Listas!$B$73,IF(F38=0,Listas!$B$74,IF(G38=0,Listas!$B$75,IF(I38="",Listas!$B$76,""))))),"")</f>
        <v/>
      </c>
    </row>
    <row r="39" spans="1:14" ht="15.75" customHeight="1" thickBot="1" x14ac:dyDescent="0.3">
      <c r="A39" s="115" t="s">
        <v>655</v>
      </c>
      <c r="B39" s="68"/>
      <c r="C39" s="330"/>
      <c r="D39" s="322"/>
      <c r="E39" s="323"/>
      <c r="F39" s="324"/>
      <c r="G39" s="324"/>
      <c r="H39" s="217">
        <f t="shared" si="0"/>
        <v>0</v>
      </c>
      <c r="I39" s="305"/>
      <c r="J39" s="217">
        <f t="shared" si="1"/>
        <v>0</v>
      </c>
      <c r="K39" s="288">
        <f t="shared" si="2"/>
        <v>0</v>
      </c>
      <c r="L39" s="288">
        <f>IF(D39&lt;&gt;"",IF(D$6=Listas!$A$3,K39,H39),0)</f>
        <v>0</v>
      </c>
      <c r="M39" s="313" t="str">
        <f>IF(C39&lt;&gt;"",IF(D39="",Listas!$B$72,IF(E39="",Listas!$B$73,IF(F39=0,Listas!$B$74,IF(G39=0,Listas!$B$75,IF(I39="",Listas!$B$76,""))))),"")</f>
        <v/>
      </c>
    </row>
    <row r="40" spans="1:14" ht="15.75" customHeight="1" thickBot="1" x14ac:dyDescent="0.3">
      <c r="A40" s="116" t="s">
        <v>655</v>
      </c>
      <c r="B40" s="69"/>
      <c r="C40" s="330"/>
      <c r="D40" s="322"/>
      <c r="E40" s="323"/>
      <c r="F40" s="324"/>
      <c r="G40" s="324"/>
      <c r="H40" s="216">
        <f t="shared" si="0"/>
        <v>0</v>
      </c>
      <c r="I40" s="305"/>
      <c r="J40" s="216">
        <f t="shared" si="1"/>
        <v>0</v>
      </c>
      <c r="K40" s="289">
        <f t="shared" si="2"/>
        <v>0</v>
      </c>
      <c r="L40" s="289">
        <f>IF(D40&lt;&gt;"",IF(D$6=Listas!$A$3,K40,H40),0)</f>
        <v>0</v>
      </c>
      <c r="M40" s="313" t="str">
        <f>IF(C40&lt;&gt;"",IF(D40="",Listas!$B$72,IF(E40="",Listas!$B$73,IF(F40=0,Listas!$B$74,IF(G40=0,Listas!$B$75,IF(I40="",Listas!$B$76,""))))),"")</f>
        <v/>
      </c>
    </row>
    <row r="41" spans="1:14" s="33" customFormat="1" ht="15.75" thickBot="1" x14ac:dyDescent="0.3">
      <c r="A41" s="302" t="s">
        <v>656</v>
      </c>
      <c r="B41" s="273" t="s">
        <v>643</v>
      </c>
      <c r="C41" s="331"/>
      <c r="D41" s="325"/>
      <c r="E41" s="326"/>
      <c r="F41" s="326"/>
      <c r="G41" s="326"/>
      <c r="H41" s="245">
        <f>SUM(H42:H47)</f>
        <v>0</v>
      </c>
      <c r="I41" s="245"/>
      <c r="J41" s="245">
        <f>SUM(J42:J47)</f>
        <v>0</v>
      </c>
      <c r="K41" s="245">
        <f>SUM(K42:K47)</f>
        <v>0</v>
      </c>
      <c r="L41" s="245">
        <f>SUM(L42:L47)</f>
        <v>0</v>
      </c>
      <c r="M41" s="313"/>
      <c r="N41" s="308"/>
    </row>
    <row r="42" spans="1:14" ht="15.75" customHeight="1" thickBot="1" x14ac:dyDescent="0.3">
      <c r="A42" s="115" t="s">
        <v>656</v>
      </c>
      <c r="B42" s="68"/>
      <c r="C42" s="330"/>
      <c r="D42" s="322"/>
      <c r="E42" s="323"/>
      <c r="F42" s="324"/>
      <c r="G42" s="324"/>
      <c r="H42" s="217">
        <f>G42*F42</f>
        <v>0</v>
      </c>
      <c r="I42" s="305"/>
      <c r="J42" s="217">
        <f t="shared" ref="J42:J47" si="3">H42*I42</f>
        <v>0</v>
      </c>
      <c r="K42" s="288">
        <f t="shared" si="2"/>
        <v>0</v>
      </c>
      <c r="L42" s="288">
        <f>IF(D42&lt;&gt;"",IF(D$6=Listas!$A$3,K42,H42),0)</f>
        <v>0</v>
      </c>
      <c r="M42" s="313" t="str">
        <f>IF(C42&lt;&gt;"",IF(D42="",Listas!$B$72,IF(E42="",Listas!$B$73,IF(F42=0,Listas!$B$74,IF(G42=0,Listas!$B$75,IF(I42="",Listas!$B$76,""))))),"")</f>
        <v/>
      </c>
    </row>
    <row r="43" spans="1:14" ht="15.75" customHeight="1" thickBot="1" x14ac:dyDescent="0.3">
      <c r="A43" s="116" t="s">
        <v>656</v>
      </c>
      <c r="B43" s="69"/>
      <c r="C43" s="330"/>
      <c r="D43" s="322"/>
      <c r="E43" s="323"/>
      <c r="F43" s="324"/>
      <c r="G43" s="324"/>
      <c r="H43" s="216">
        <f t="shared" ref="H43:H44" si="4">G43*F43</f>
        <v>0</v>
      </c>
      <c r="I43" s="306"/>
      <c r="J43" s="216">
        <f t="shared" ref="J43:J44" si="5">H43*I43</f>
        <v>0</v>
      </c>
      <c r="K43" s="289">
        <f t="shared" si="2"/>
        <v>0</v>
      </c>
      <c r="L43" s="289">
        <f>IF(D43&lt;&gt;"",IF(D$6=Listas!$A$3,K43,H43),0)</f>
        <v>0</v>
      </c>
      <c r="M43" s="313" t="str">
        <f>IF(C43&lt;&gt;"",IF(D43="",Listas!$B$72,IF(E43="",Listas!$B$73,IF(F43=0,Listas!$B$74,IF(G43=0,Listas!$B$75,IF(I43="",Listas!$B$76,""))))),"")</f>
        <v/>
      </c>
    </row>
    <row r="44" spans="1:14" ht="15.75" customHeight="1" thickBot="1" x14ac:dyDescent="0.3">
      <c r="A44" s="115" t="s">
        <v>656</v>
      </c>
      <c r="B44" s="68"/>
      <c r="C44" s="330"/>
      <c r="D44" s="322"/>
      <c r="E44" s="323"/>
      <c r="F44" s="324"/>
      <c r="G44" s="324"/>
      <c r="H44" s="217">
        <f t="shared" si="4"/>
        <v>0</v>
      </c>
      <c r="I44" s="305"/>
      <c r="J44" s="217">
        <f t="shared" si="5"/>
        <v>0</v>
      </c>
      <c r="K44" s="288">
        <f t="shared" si="2"/>
        <v>0</v>
      </c>
      <c r="L44" s="288">
        <f>IF(D44&lt;&gt;"",IF(D$6=Listas!$A$3,K44,H44),0)</f>
        <v>0</v>
      </c>
      <c r="M44" s="313" t="str">
        <f>IF(C44&lt;&gt;"",IF(D44="",Listas!$B$72,IF(E44="",Listas!$B$73,IF(F44=0,Listas!$B$74,IF(G44=0,Listas!$B$75,IF(I44="",Listas!$B$76,""))))),"")</f>
        <v/>
      </c>
    </row>
    <row r="45" spans="1:14" ht="15.75" customHeight="1" thickBot="1" x14ac:dyDescent="0.3">
      <c r="A45" s="116" t="s">
        <v>656</v>
      </c>
      <c r="B45" s="69"/>
      <c r="C45" s="330"/>
      <c r="D45" s="322"/>
      <c r="E45" s="323"/>
      <c r="F45" s="324"/>
      <c r="G45" s="324"/>
      <c r="H45" s="216">
        <f t="shared" ref="H45:H47" si="6">G45*F45</f>
        <v>0</v>
      </c>
      <c r="I45" s="306"/>
      <c r="J45" s="216">
        <f t="shared" si="3"/>
        <v>0</v>
      </c>
      <c r="K45" s="289">
        <f t="shared" si="2"/>
        <v>0</v>
      </c>
      <c r="L45" s="289">
        <f>IF(D45&lt;&gt;"",IF(D$6=Listas!$A$3,K45,H45),0)</f>
        <v>0</v>
      </c>
      <c r="M45" s="313" t="str">
        <f>IF(C45&lt;&gt;"",IF(D45="",Listas!$B$72,IF(E45="",Listas!$B$73,IF(F45=0,Listas!$B$74,IF(G45=0,Listas!$B$75,IF(I45="",Listas!$B$76,""))))),"")</f>
        <v/>
      </c>
    </row>
    <row r="46" spans="1:14" ht="15.75" customHeight="1" thickBot="1" x14ac:dyDescent="0.3">
      <c r="A46" s="115" t="s">
        <v>656</v>
      </c>
      <c r="B46" s="68"/>
      <c r="C46" s="330"/>
      <c r="D46" s="322"/>
      <c r="E46" s="323"/>
      <c r="F46" s="324"/>
      <c r="G46" s="324"/>
      <c r="H46" s="217">
        <f t="shared" si="6"/>
        <v>0</v>
      </c>
      <c r="I46" s="305"/>
      <c r="J46" s="217">
        <f t="shared" si="3"/>
        <v>0</v>
      </c>
      <c r="K46" s="288">
        <f t="shared" si="2"/>
        <v>0</v>
      </c>
      <c r="L46" s="288">
        <f>IF(D46&lt;&gt;"",IF(D$6=Listas!$A$3,K46,H46),0)</f>
        <v>0</v>
      </c>
      <c r="M46" s="313" t="str">
        <f>IF(C46&lt;&gt;"",IF(D46="",Listas!$B$72,IF(E46="",Listas!$B$73,IF(F46=0,Listas!$B$74,IF(G46=0,Listas!$B$75,IF(I46="",Listas!$B$76,""))))),"")</f>
        <v/>
      </c>
    </row>
    <row r="47" spans="1:14" ht="15.75" customHeight="1" thickBot="1" x14ac:dyDescent="0.3">
      <c r="A47" s="116" t="s">
        <v>656</v>
      </c>
      <c r="B47" s="69"/>
      <c r="C47" s="330"/>
      <c r="D47" s="322"/>
      <c r="E47" s="323"/>
      <c r="F47" s="324"/>
      <c r="G47" s="324"/>
      <c r="H47" s="216">
        <f t="shared" si="6"/>
        <v>0</v>
      </c>
      <c r="I47" s="306"/>
      <c r="J47" s="216">
        <f t="shared" si="3"/>
        <v>0</v>
      </c>
      <c r="K47" s="289">
        <f t="shared" si="2"/>
        <v>0</v>
      </c>
      <c r="L47" s="289">
        <f>IF(D47&lt;&gt;"",IF(D$6=Listas!$A$3,K47,H47),0)</f>
        <v>0</v>
      </c>
      <c r="M47" s="313" t="str">
        <f>IF(C47&lt;&gt;"",IF(D47="",Listas!$B$72,IF(E47="",Listas!$B$73,IF(F47=0,Listas!$B$74,IF(G47=0,Listas!$B$75,IF(I47="",Listas!$B$76,""))))),"")</f>
        <v/>
      </c>
    </row>
    <row r="48" spans="1:14" s="33" customFormat="1" ht="15.75" thickBot="1" x14ac:dyDescent="0.3">
      <c r="A48" s="302" t="s">
        <v>654</v>
      </c>
      <c r="B48" s="273" t="s">
        <v>628</v>
      </c>
      <c r="C48" s="331"/>
      <c r="D48" s="325"/>
      <c r="E48" s="326"/>
      <c r="F48" s="326"/>
      <c r="G48" s="326"/>
      <c r="H48" s="245">
        <f>SUM(H49:H53)</f>
        <v>0</v>
      </c>
      <c r="I48" s="245"/>
      <c r="J48" s="245">
        <f>SUM(J49:J54)</f>
        <v>0</v>
      </c>
      <c r="K48" s="245">
        <f>SUM(K49:K54)</f>
        <v>0</v>
      </c>
      <c r="L48" s="245"/>
      <c r="M48" s="313"/>
      <c r="N48" s="308"/>
    </row>
    <row r="49" spans="1:14" ht="15.75" customHeight="1" thickBot="1" x14ac:dyDescent="0.3">
      <c r="A49" s="115" t="s">
        <v>654</v>
      </c>
      <c r="B49" s="68"/>
      <c r="C49" s="330"/>
      <c r="D49" s="322"/>
      <c r="E49" s="323"/>
      <c r="F49" s="324"/>
      <c r="G49" s="324"/>
      <c r="H49" s="217">
        <f t="shared" ref="H49:H54" si="7">G49*F49</f>
        <v>0</v>
      </c>
      <c r="I49" s="305"/>
      <c r="J49" s="217">
        <f t="shared" ref="J49:J54" si="8">H49*I49</f>
        <v>0</v>
      </c>
      <c r="K49" s="288">
        <f t="shared" si="2"/>
        <v>0</v>
      </c>
      <c r="L49" s="217"/>
      <c r="M49" s="313" t="str">
        <f>IF(C49&lt;&gt;"",IF(D49="",Listas!$B$72,IF(E49="",Listas!$B$73,IF(F49=0,Listas!$B$74,IF(G49=0,Listas!$B$75,IF(I49="",Listas!$B$76,""))))),"")</f>
        <v/>
      </c>
    </row>
    <row r="50" spans="1:14" ht="15.75" customHeight="1" thickBot="1" x14ac:dyDescent="0.3">
      <c r="A50" s="116" t="s">
        <v>654</v>
      </c>
      <c r="B50" s="69"/>
      <c r="C50" s="330"/>
      <c r="D50" s="322"/>
      <c r="E50" s="323"/>
      <c r="F50" s="324"/>
      <c r="G50" s="324"/>
      <c r="H50" s="216">
        <f t="shared" si="7"/>
        <v>0</v>
      </c>
      <c r="I50" s="305"/>
      <c r="J50" s="216">
        <f t="shared" si="8"/>
        <v>0</v>
      </c>
      <c r="K50" s="289">
        <f t="shared" si="2"/>
        <v>0</v>
      </c>
      <c r="L50" s="216"/>
      <c r="M50" s="313" t="str">
        <f>IF(C50&lt;&gt;"",IF(D50="",Listas!$B$72,IF(E50="",Listas!$B$73,IF(F50=0,Listas!$B$74,IF(G50=0,Listas!$B$75,IF(I50="",Listas!$B$76,""))))),"")</f>
        <v/>
      </c>
    </row>
    <row r="51" spans="1:14" ht="15.75" customHeight="1" thickBot="1" x14ac:dyDescent="0.3">
      <c r="A51" s="115" t="s">
        <v>654</v>
      </c>
      <c r="B51" s="68"/>
      <c r="C51" s="330"/>
      <c r="D51" s="322"/>
      <c r="E51" s="323"/>
      <c r="F51" s="324"/>
      <c r="G51" s="324"/>
      <c r="H51" s="217">
        <f t="shared" si="7"/>
        <v>0</v>
      </c>
      <c r="I51" s="305"/>
      <c r="J51" s="217">
        <f t="shared" si="8"/>
        <v>0</v>
      </c>
      <c r="K51" s="288">
        <f t="shared" si="2"/>
        <v>0</v>
      </c>
      <c r="L51" s="217"/>
      <c r="M51" s="313" t="str">
        <f>IF(C51&lt;&gt;"",IF(D51="",Listas!$B$72,IF(E51="",Listas!$B$73,IF(F51=0,Listas!$B$74,IF(G51=0,Listas!$B$75,IF(I51="",Listas!$B$76,""))))),"")</f>
        <v/>
      </c>
    </row>
    <row r="52" spans="1:14" ht="15.75" customHeight="1" thickBot="1" x14ac:dyDescent="0.3">
      <c r="A52" s="116" t="s">
        <v>654</v>
      </c>
      <c r="B52" s="69"/>
      <c r="C52" s="330"/>
      <c r="D52" s="322"/>
      <c r="E52" s="323"/>
      <c r="F52" s="324"/>
      <c r="G52" s="324"/>
      <c r="H52" s="216">
        <f t="shared" si="7"/>
        <v>0</v>
      </c>
      <c r="I52" s="305"/>
      <c r="J52" s="216">
        <f t="shared" si="8"/>
        <v>0</v>
      </c>
      <c r="K52" s="289">
        <f t="shared" si="2"/>
        <v>0</v>
      </c>
      <c r="L52" s="216"/>
      <c r="M52" s="313" t="str">
        <f>IF(C52&lt;&gt;"",IF(D52="",Listas!$B$72,IF(E52="",Listas!$B$73,IF(F52=0,Listas!$B$74,IF(G52=0,Listas!$B$75,IF(I52="",Listas!$B$76,""))))),"")</f>
        <v/>
      </c>
    </row>
    <row r="53" spans="1:14" ht="15.75" customHeight="1" thickBot="1" x14ac:dyDescent="0.3">
      <c r="A53" s="115" t="s">
        <v>654</v>
      </c>
      <c r="B53" s="68"/>
      <c r="C53" s="330"/>
      <c r="D53" s="322"/>
      <c r="E53" s="323"/>
      <c r="F53" s="324"/>
      <c r="G53" s="324"/>
      <c r="H53" s="217">
        <f t="shared" si="7"/>
        <v>0</v>
      </c>
      <c r="I53" s="305"/>
      <c r="J53" s="217">
        <f t="shared" si="8"/>
        <v>0</v>
      </c>
      <c r="K53" s="288">
        <f t="shared" si="2"/>
        <v>0</v>
      </c>
      <c r="L53" s="217"/>
      <c r="M53" s="313" t="str">
        <f>IF(C53&lt;&gt;"",IF(D53="",Listas!$B$72,IF(E53="",Listas!$B$73,IF(F53=0,Listas!$B$74,IF(G53=0,Listas!$B$75,IF(I53="",Listas!$B$76,""))))),"")</f>
        <v/>
      </c>
    </row>
    <row r="54" spans="1:14" ht="15.75" customHeight="1" thickBot="1" x14ac:dyDescent="0.3">
      <c r="A54" s="116" t="s">
        <v>654</v>
      </c>
      <c r="B54" s="69"/>
      <c r="C54" s="330"/>
      <c r="D54" s="322"/>
      <c r="E54" s="323"/>
      <c r="F54" s="324"/>
      <c r="G54" s="324"/>
      <c r="H54" s="216">
        <f t="shared" si="7"/>
        <v>0</v>
      </c>
      <c r="I54" s="305"/>
      <c r="J54" s="216">
        <f t="shared" si="8"/>
        <v>0</v>
      </c>
      <c r="K54" s="289">
        <f t="shared" si="2"/>
        <v>0</v>
      </c>
      <c r="L54" s="216"/>
      <c r="M54" s="313" t="str">
        <f>IF(C54&lt;&gt;"",IF(D54="",Listas!$B$72,IF(E54="",Listas!$B$73,IF(F54=0,Listas!$B$74,IF(G54=0,Listas!$B$75,IF(I54="",Listas!$B$76,""))))),"")</f>
        <v/>
      </c>
    </row>
    <row r="55" spans="1:14" s="32" customFormat="1" x14ac:dyDescent="0.25">
      <c r="A55" s="117" t="s">
        <v>311</v>
      </c>
      <c r="B55" s="42" t="str">
        <f>AutoBaremo!B195</f>
        <v xml:space="preserve">OBSERVACIONES: </v>
      </c>
      <c r="C55" s="38"/>
      <c r="D55" s="39"/>
      <c r="E55" s="40"/>
      <c r="F55" s="40"/>
      <c r="G55" s="40"/>
      <c r="H55" s="40"/>
      <c r="I55" s="277"/>
      <c r="J55" s="40"/>
      <c r="K55" s="40"/>
      <c r="L55" s="40"/>
      <c r="M55" s="1"/>
      <c r="N55" s="309"/>
    </row>
    <row r="56" spans="1:14" s="32" customFormat="1" x14ac:dyDescent="0.25">
      <c r="A56" s="117" t="s">
        <v>311</v>
      </c>
      <c r="B56" s="37"/>
      <c r="C56" s="38"/>
      <c r="D56" s="39"/>
      <c r="E56" s="40"/>
      <c r="F56" s="40"/>
      <c r="G56" s="40"/>
      <c r="H56" s="40"/>
      <c r="I56" s="277"/>
      <c r="J56" s="40"/>
      <c r="K56" s="40"/>
      <c r="L56" s="40"/>
      <c r="M56" s="1"/>
      <c r="N56" s="309"/>
    </row>
    <row r="57" spans="1:14" s="32" customFormat="1" ht="15.75" thickBot="1" x14ac:dyDescent="0.3">
      <c r="A57" s="117" t="s">
        <v>311</v>
      </c>
      <c r="B57" s="37"/>
      <c r="C57" s="38"/>
      <c r="D57" s="39"/>
      <c r="E57" s="40"/>
      <c r="F57" s="40"/>
      <c r="G57" s="40"/>
      <c r="H57" s="40"/>
      <c r="I57" s="277"/>
      <c r="J57" s="40"/>
      <c r="K57" s="40"/>
      <c r="L57" s="40"/>
      <c r="M57" s="1"/>
      <c r="N57" s="309"/>
    </row>
    <row r="58" spans="1:14" s="32" customFormat="1" x14ac:dyDescent="0.25">
      <c r="A58" s="303" t="s">
        <v>311</v>
      </c>
      <c r="B58" s="44"/>
      <c r="C58" s="45"/>
      <c r="D58" s="76"/>
      <c r="E58" s="250"/>
      <c r="F58" s="250"/>
      <c r="G58" s="250"/>
      <c r="H58" s="252"/>
      <c r="I58" s="277"/>
      <c r="J58" s="246"/>
      <c r="K58" s="40"/>
      <c r="L58" s="40"/>
      <c r="M58" s="1"/>
      <c r="N58" s="309"/>
    </row>
    <row r="59" spans="1:14" s="50" customFormat="1" x14ac:dyDescent="0.25">
      <c r="A59" s="304" t="s">
        <v>311</v>
      </c>
      <c r="B59" s="46" t="s">
        <v>146</v>
      </c>
      <c r="C59" s="47" t="str">
        <f>AutoBaremo!C201</f>
        <v/>
      </c>
      <c r="D59" s="373" t="str">
        <f>AutoBaremo!D201</f>
        <v/>
      </c>
      <c r="E59" s="373"/>
      <c r="F59" s="248"/>
      <c r="G59" s="248"/>
      <c r="H59" s="253"/>
      <c r="I59" s="278"/>
      <c r="J59" s="248"/>
      <c r="K59" s="48"/>
      <c r="L59" s="48"/>
      <c r="M59" s="85"/>
      <c r="N59" s="310"/>
    </row>
    <row r="60" spans="1:14" s="50" customFormat="1" x14ac:dyDescent="0.25">
      <c r="A60" s="304" t="s">
        <v>311</v>
      </c>
      <c r="B60" s="46" t="s">
        <v>147</v>
      </c>
      <c r="C60" s="51" t="str">
        <f>AutoBaremo!C202</f>
        <v/>
      </c>
      <c r="D60" s="80"/>
      <c r="E60" s="248"/>
      <c r="F60" s="248"/>
      <c r="G60" s="248"/>
      <c r="H60" s="253"/>
      <c r="I60" s="278"/>
      <c r="J60" s="248"/>
      <c r="K60" s="48"/>
      <c r="L60" s="48"/>
      <c r="M60" s="85"/>
      <c r="N60" s="310"/>
    </row>
    <row r="61" spans="1:14" s="32" customFormat="1" x14ac:dyDescent="0.25">
      <c r="A61" s="303" t="s">
        <v>311</v>
      </c>
      <c r="B61" s="52"/>
      <c r="C61" s="53"/>
      <c r="D61" s="81"/>
      <c r="E61" s="246"/>
      <c r="F61" s="246"/>
      <c r="G61" s="246"/>
      <c r="H61" s="254"/>
      <c r="I61" s="277"/>
      <c r="J61" s="246"/>
      <c r="K61" s="40"/>
      <c r="L61" s="40"/>
      <c r="M61" s="1"/>
      <c r="N61" s="309"/>
    </row>
    <row r="62" spans="1:14" s="32" customFormat="1" x14ac:dyDescent="0.25">
      <c r="A62" s="303" t="s">
        <v>311</v>
      </c>
      <c r="B62" s="52"/>
      <c r="C62" s="53"/>
      <c r="D62" s="81"/>
      <c r="E62" s="246"/>
      <c r="F62" s="246"/>
      <c r="G62" s="246"/>
      <c r="H62" s="254"/>
      <c r="I62" s="277"/>
      <c r="J62" s="246"/>
      <c r="K62" s="40"/>
      <c r="L62" s="40"/>
      <c r="M62" s="1"/>
      <c r="N62" s="309"/>
    </row>
    <row r="63" spans="1:14" s="32" customFormat="1" x14ac:dyDescent="0.25">
      <c r="A63" s="303" t="s">
        <v>311</v>
      </c>
      <c r="B63" s="52"/>
      <c r="C63" s="53"/>
      <c r="D63" s="81"/>
      <c r="E63" s="246"/>
      <c r="F63" s="246"/>
      <c r="G63" s="246"/>
      <c r="H63" s="254"/>
      <c r="I63" s="277"/>
      <c r="J63" s="246"/>
      <c r="K63" s="40"/>
      <c r="L63" s="40"/>
      <c r="M63" s="1"/>
      <c r="N63" s="309"/>
    </row>
    <row r="64" spans="1:14" s="32" customFormat="1" ht="15.75" thickBot="1" x14ac:dyDescent="0.3">
      <c r="A64" s="303" t="s">
        <v>311</v>
      </c>
      <c r="B64" s="54"/>
      <c r="C64" s="55"/>
      <c r="D64" s="255"/>
      <c r="E64" s="256"/>
      <c r="F64" s="256"/>
      <c r="G64" s="256"/>
      <c r="H64" s="258"/>
      <c r="I64" s="277"/>
      <c r="J64" s="246"/>
      <c r="K64" s="40"/>
      <c r="L64" s="40"/>
      <c r="M64" s="1"/>
      <c r="N64" s="309"/>
    </row>
    <row r="65" spans="1:14" x14ac:dyDescent="0.25">
      <c r="A65" s="121"/>
      <c r="B65" s="57"/>
      <c r="C65" s="57"/>
      <c r="D65" s="57"/>
      <c r="E65" s="58"/>
      <c r="F65" s="58"/>
      <c r="G65" s="58"/>
      <c r="H65" s="58"/>
      <c r="I65" s="279"/>
      <c r="J65" s="58"/>
      <c r="K65" s="58"/>
      <c r="L65" s="58"/>
    </row>
    <row r="66" spans="1:14" x14ac:dyDescent="0.25">
      <c r="A66" s="122"/>
      <c r="B66" s="28"/>
      <c r="C66" s="28"/>
      <c r="D66" s="28"/>
      <c r="E66" s="61"/>
      <c r="F66" s="61"/>
      <c r="G66" s="61"/>
      <c r="H66" s="61"/>
      <c r="J66" s="61"/>
      <c r="K66" s="61"/>
      <c r="L66" s="61"/>
    </row>
    <row r="67" spans="1:14" x14ac:dyDescent="0.25">
      <c r="A67" s="122"/>
      <c r="B67" s="28"/>
      <c r="C67" s="28"/>
      <c r="D67" s="28"/>
      <c r="E67" s="61"/>
      <c r="F67" s="61"/>
      <c r="G67" s="61"/>
      <c r="H67" s="61"/>
      <c r="J67" s="61"/>
      <c r="K67" s="61"/>
      <c r="L67" s="61"/>
    </row>
    <row r="68" spans="1:14" x14ac:dyDescent="0.25">
      <c r="A68" s="122"/>
      <c r="B68" s="28"/>
      <c r="C68" s="28"/>
      <c r="D68" s="28"/>
      <c r="E68" s="61"/>
      <c r="F68" s="61"/>
      <c r="G68" s="61"/>
      <c r="H68" s="61"/>
      <c r="J68" s="61"/>
      <c r="K68" s="61"/>
      <c r="L68" s="61"/>
    </row>
    <row r="69" spans="1:14" x14ac:dyDescent="0.25">
      <c r="A69" s="122"/>
      <c r="B69" s="28"/>
      <c r="C69" s="28"/>
      <c r="D69" s="28"/>
      <c r="E69" s="61"/>
      <c r="F69" s="61"/>
      <c r="G69" s="61"/>
      <c r="H69" s="61"/>
      <c r="J69" s="61"/>
      <c r="K69" s="61"/>
      <c r="L69" s="61"/>
    </row>
    <row r="70" spans="1:14" x14ac:dyDescent="0.25">
      <c r="A70" s="122"/>
      <c r="B70" s="28"/>
      <c r="C70" s="28"/>
      <c r="D70" s="28"/>
      <c r="E70" s="61"/>
      <c r="F70" s="61"/>
      <c r="G70" s="61"/>
      <c r="H70" s="61"/>
      <c r="J70" s="61"/>
      <c r="K70" s="61"/>
      <c r="L70" s="61"/>
    </row>
    <row r="71" spans="1:14" x14ac:dyDescent="0.25">
      <c r="A71" s="122"/>
      <c r="B71" s="28"/>
      <c r="C71" s="28"/>
      <c r="D71" s="28"/>
      <c r="E71" s="61"/>
      <c r="F71" s="61"/>
      <c r="G71" s="61"/>
      <c r="H71" s="61"/>
      <c r="J71" s="61"/>
      <c r="K71" s="61"/>
      <c r="L71" s="61"/>
    </row>
    <row r="72" spans="1:14" x14ac:dyDescent="0.25">
      <c r="A72" s="122"/>
      <c r="B72" s="28"/>
      <c r="C72" s="28"/>
      <c r="D72" s="28"/>
      <c r="E72" s="61"/>
      <c r="F72" s="61"/>
      <c r="G72" s="61"/>
      <c r="H72" s="61"/>
      <c r="J72" s="61"/>
      <c r="K72" s="61"/>
      <c r="L72" s="61"/>
    </row>
    <row r="73" spans="1:14" x14ac:dyDescent="0.25">
      <c r="A73" s="122"/>
      <c r="B73" s="28"/>
      <c r="C73" s="28"/>
      <c r="D73" s="28"/>
      <c r="E73" s="61"/>
      <c r="F73" s="61"/>
      <c r="G73" s="61"/>
      <c r="H73" s="61"/>
      <c r="J73" s="61"/>
      <c r="K73" s="61"/>
      <c r="L73" s="61"/>
    </row>
    <row r="74" spans="1:14" x14ac:dyDescent="0.25">
      <c r="A74" s="122"/>
      <c r="B74" s="28"/>
      <c r="C74" s="28"/>
      <c r="D74" s="28"/>
      <c r="E74" s="61"/>
      <c r="F74" s="61"/>
      <c r="G74" s="61"/>
      <c r="H74" s="61"/>
      <c r="J74" s="61"/>
      <c r="K74" s="61"/>
      <c r="L74" s="61"/>
    </row>
    <row r="75" spans="1:14" x14ac:dyDescent="0.25">
      <c r="A75" s="122"/>
      <c r="B75" s="28"/>
      <c r="C75" s="28"/>
      <c r="D75" s="28"/>
      <c r="E75" s="61"/>
      <c r="F75" s="61"/>
      <c r="G75" s="61"/>
    </row>
    <row r="76" spans="1:14" s="62" customFormat="1" x14ac:dyDescent="0.25">
      <c r="A76" s="122"/>
      <c r="B76" s="28"/>
      <c r="C76" s="28"/>
      <c r="D76" s="28"/>
      <c r="E76" s="61"/>
      <c r="F76" s="61"/>
      <c r="G76" s="61"/>
      <c r="H76" s="28"/>
      <c r="I76" s="280"/>
      <c r="J76" s="28"/>
      <c r="K76" s="28"/>
      <c r="L76" s="28"/>
      <c r="M76" s="1"/>
      <c r="N76" s="311"/>
    </row>
    <row r="77" spans="1:14" s="62" customFormat="1" x14ac:dyDescent="0.25">
      <c r="A77" s="122"/>
      <c r="B77" s="28"/>
      <c r="C77" s="28"/>
      <c r="D77" s="28"/>
      <c r="E77" s="61"/>
      <c r="F77" s="61"/>
      <c r="G77" s="61"/>
      <c r="H77" s="28"/>
      <c r="I77" s="280"/>
      <c r="J77" s="28"/>
      <c r="K77" s="28"/>
      <c r="L77" s="28"/>
      <c r="M77" s="1"/>
      <c r="N77" s="311"/>
    </row>
    <row r="78" spans="1:14" s="62" customFormat="1" x14ac:dyDescent="0.25">
      <c r="A78" s="122"/>
      <c r="B78" s="28"/>
      <c r="C78" s="28"/>
      <c r="D78" s="28"/>
      <c r="E78" s="61"/>
      <c r="F78" s="61"/>
      <c r="G78" s="61"/>
      <c r="H78" s="28"/>
      <c r="I78" s="280"/>
      <c r="J78" s="28"/>
      <c r="K78" s="28"/>
      <c r="L78" s="28"/>
      <c r="M78" s="1"/>
      <c r="N78" s="311"/>
    </row>
    <row r="79" spans="1:14" s="62" customFormat="1" x14ac:dyDescent="0.25">
      <c r="A79" s="122"/>
      <c r="B79" s="28"/>
      <c r="C79" s="28"/>
      <c r="D79" s="28"/>
      <c r="E79" s="61"/>
      <c r="F79" s="61"/>
      <c r="G79" s="61"/>
      <c r="H79" s="28"/>
      <c r="I79" s="280"/>
      <c r="J79" s="28"/>
      <c r="K79" s="28"/>
      <c r="L79" s="28"/>
      <c r="M79" s="1"/>
      <c r="N79" s="311"/>
    </row>
    <row r="80" spans="1:14" s="62" customFormat="1" x14ac:dyDescent="0.25">
      <c r="A80" s="122"/>
      <c r="B80" s="28"/>
      <c r="C80" s="28"/>
      <c r="D80" s="28"/>
      <c r="E80" s="61"/>
      <c r="F80" s="61"/>
      <c r="G80" s="61"/>
      <c r="H80" s="28"/>
      <c r="I80" s="280"/>
      <c r="J80" s="28"/>
      <c r="K80" s="28"/>
      <c r="L80" s="28"/>
      <c r="M80" s="1"/>
      <c r="N80" s="311"/>
    </row>
    <row r="81" spans="1:14" s="62" customFormat="1" x14ac:dyDescent="0.25">
      <c r="A81" s="122"/>
      <c r="B81" s="28"/>
      <c r="C81" s="28"/>
      <c r="D81" s="28"/>
      <c r="E81" s="61"/>
      <c r="F81" s="61"/>
      <c r="G81" s="61"/>
      <c r="H81" s="28"/>
      <c r="I81" s="280"/>
      <c r="J81" s="28"/>
      <c r="K81" s="28"/>
      <c r="L81" s="28"/>
      <c r="M81" s="1"/>
      <c r="N81" s="311"/>
    </row>
    <row r="82" spans="1:14" s="62" customFormat="1" x14ac:dyDescent="0.25">
      <c r="A82" s="122"/>
      <c r="B82" s="28"/>
      <c r="C82" s="28"/>
      <c r="D82" s="28"/>
      <c r="E82" s="61"/>
      <c r="F82" s="61"/>
      <c r="G82" s="61"/>
      <c r="H82" s="28"/>
      <c r="I82" s="280"/>
      <c r="J82" s="28"/>
      <c r="K82" s="28"/>
      <c r="L82" s="28"/>
      <c r="M82" s="1"/>
      <c r="N82" s="311"/>
    </row>
    <row r="83" spans="1:14" s="62" customFormat="1" x14ac:dyDescent="0.25">
      <c r="A83" s="122"/>
      <c r="B83" s="28"/>
      <c r="C83" s="28"/>
      <c r="D83" s="28"/>
      <c r="E83" s="61"/>
      <c r="F83" s="61"/>
      <c r="G83" s="61"/>
      <c r="H83" s="28"/>
      <c r="I83" s="280"/>
      <c r="J83" s="28"/>
      <c r="K83" s="28"/>
      <c r="L83" s="28"/>
      <c r="M83" s="1"/>
      <c r="N83" s="311"/>
    </row>
    <row r="84" spans="1:14" s="62" customFormat="1" x14ac:dyDescent="0.25">
      <c r="A84" s="122"/>
      <c r="B84" s="28"/>
      <c r="C84" s="28"/>
      <c r="D84" s="28"/>
      <c r="E84" s="61"/>
      <c r="F84" s="61"/>
      <c r="G84" s="61"/>
      <c r="H84" s="28"/>
      <c r="I84" s="280"/>
      <c r="J84" s="28"/>
      <c r="K84" s="28"/>
      <c r="L84" s="28"/>
      <c r="M84" s="1"/>
      <c r="N84" s="311"/>
    </row>
    <row r="85" spans="1:14" s="62" customFormat="1" x14ac:dyDescent="0.25">
      <c r="A85" s="122"/>
      <c r="B85" s="28"/>
      <c r="C85" s="28"/>
      <c r="D85" s="28"/>
      <c r="E85" s="61"/>
      <c r="F85" s="61"/>
      <c r="G85" s="61"/>
      <c r="H85" s="28"/>
      <c r="I85" s="280"/>
      <c r="J85" s="28"/>
      <c r="K85" s="28"/>
      <c r="L85" s="28"/>
      <c r="M85" s="1"/>
      <c r="N85" s="311"/>
    </row>
    <row r="86" spans="1:14" s="62" customFormat="1" x14ac:dyDescent="0.25">
      <c r="A86" s="122"/>
      <c r="B86" s="28"/>
      <c r="C86" s="28"/>
      <c r="D86" s="28"/>
      <c r="E86" s="61"/>
      <c r="F86" s="61"/>
      <c r="G86" s="61"/>
      <c r="H86" s="28"/>
      <c r="I86" s="280"/>
      <c r="J86" s="28"/>
      <c r="K86" s="28"/>
      <c r="L86" s="28"/>
      <c r="M86" s="1"/>
      <c r="N86" s="311"/>
    </row>
    <row r="87" spans="1:14" s="62" customFormat="1" x14ac:dyDescent="0.25">
      <c r="A87" s="122"/>
      <c r="B87" s="28"/>
      <c r="C87" s="28"/>
      <c r="D87" s="28"/>
      <c r="E87" s="61"/>
      <c r="F87" s="61"/>
      <c r="G87" s="61"/>
      <c r="H87" s="28"/>
      <c r="I87" s="280"/>
      <c r="J87" s="28"/>
      <c r="K87" s="28"/>
      <c r="L87" s="28"/>
      <c r="M87" s="1"/>
      <c r="N87" s="311"/>
    </row>
    <row r="88" spans="1:14" s="62" customFormat="1" x14ac:dyDescent="0.25">
      <c r="A88" s="122"/>
      <c r="B88" s="28"/>
      <c r="C88" s="28"/>
      <c r="D88" s="28"/>
      <c r="E88" s="61"/>
      <c r="F88" s="61"/>
      <c r="G88" s="61"/>
      <c r="H88" s="28"/>
      <c r="I88" s="280"/>
      <c r="J88" s="28"/>
      <c r="K88" s="28"/>
      <c r="L88" s="28"/>
      <c r="M88" s="1"/>
      <c r="N88" s="311"/>
    </row>
    <row r="89" spans="1:14" s="62" customFormat="1" x14ac:dyDescent="0.25">
      <c r="A89" s="122"/>
      <c r="B89" s="28"/>
      <c r="C89" s="28"/>
      <c r="D89" s="28"/>
      <c r="E89" s="61"/>
      <c r="F89" s="61"/>
      <c r="G89" s="61"/>
      <c r="H89" s="28"/>
      <c r="I89" s="280"/>
      <c r="J89" s="28"/>
      <c r="K89" s="28"/>
      <c r="L89" s="28"/>
      <c r="M89" s="1"/>
      <c r="N89" s="311"/>
    </row>
    <row r="90" spans="1:14" s="62" customFormat="1" x14ac:dyDescent="0.25">
      <c r="A90" s="122"/>
      <c r="B90" s="28"/>
      <c r="C90" s="28"/>
      <c r="D90" s="28"/>
      <c r="E90" s="61"/>
      <c r="F90" s="61"/>
      <c r="G90" s="61"/>
      <c r="H90" s="28"/>
      <c r="I90" s="280"/>
      <c r="J90" s="28"/>
      <c r="K90" s="28"/>
      <c r="L90" s="28"/>
      <c r="M90" s="1"/>
      <c r="N90" s="311"/>
    </row>
    <row r="91" spans="1:14" s="62" customFormat="1" x14ac:dyDescent="0.25">
      <c r="A91" s="122"/>
      <c r="B91" s="28"/>
      <c r="C91" s="28"/>
      <c r="D91" s="28"/>
      <c r="E91" s="61"/>
      <c r="F91" s="61"/>
      <c r="G91" s="61"/>
      <c r="H91" s="28"/>
      <c r="I91" s="280"/>
      <c r="J91" s="28"/>
      <c r="K91" s="28"/>
      <c r="L91" s="28"/>
      <c r="M91" s="1"/>
      <c r="N91" s="311"/>
    </row>
    <row r="92" spans="1:14" s="62" customFormat="1" x14ac:dyDescent="0.25">
      <c r="A92" s="122"/>
      <c r="B92" s="28"/>
      <c r="C92" s="28"/>
      <c r="D92" s="28"/>
      <c r="E92" s="61"/>
      <c r="F92" s="61"/>
      <c r="G92" s="61"/>
      <c r="H92" s="28"/>
      <c r="I92" s="280"/>
      <c r="J92" s="28"/>
      <c r="K92" s="28"/>
      <c r="L92" s="28"/>
      <c r="M92" s="1"/>
      <c r="N92" s="311"/>
    </row>
    <row r="93" spans="1:14" s="62" customFormat="1" x14ac:dyDescent="0.25">
      <c r="A93" s="122"/>
      <c r="B93" s="28"/>
      <c r="C93" s="28"/>
      <c r="D93" s="28"/>
      <c r="E93" s="61"/>
      <c r="F93" s="61"/>
      <c r="G93" s="61"/>
      <c r="H93" s="28"/>
      <c r="I93" s="280"/>
      <c r="J93" s="28"/>
      <c r="K93" s="28"/>
      <c r="L93" s="28"/>
      <c r="M93" s="1"/>
      <c r="N93" s="311"/>
    </row>
    <row r="94" spans="1:14" s="62" customFormat="1" x14ac:dyDescent="0.25">
      <c r="A94" s="122"/>
      <c r="B94" s="28"/>
      <c r="C94" s="28"/>
      <c r="D94" s="28"/>
      <c r="E94" s="61"/>
      <c r="F94" s="61"/>
      <c r="G94" s="61"/>
      <c r="H94" s="28"/>
      <c r="I94" s="280"/>
      <c r="J94" s="28"/>
      <c r="K94" s="28"/>
      <c r="L94" s="28"/>
      <c r="M94" s="1"/>
      <c r="N94" s="311"/>
    </row>
    <row r="95" spans="1:14" s="62" customFormat="1" x14ac:dyDescent="0.25">
      <c r="A95" s="122"/>
      <c r="B95" s="28"/>
      <c r="C95" s="28"/>
      <c r="D95" s="28"/>
      <c r="E95" s="61"/>
      <c r="F95" s="61"/>
      <c r="G95" s="61"/>
      <c r="H95" s="28"/>
      <c r="I95" s="280"/>
      <c r="J95" s="28"/>
      <c r="K95" s="28"/>
      <c r="L95" s="28"/>
      <c r="M95" s="1"/>
      <c r="N95" s="311"/>
    </row>
    <row r="96" spans="1:14" s="62" customFormat="1" x14ac:dyDescent="0.25">
      <c r="A96" s="122"/>
      <c r="B96" s="28"/>
      <c r="C96" s="28"/>
      <c r="D96" s="28"/>
      <c r="E96" s="61"/>
      <c r="F96" s="61"/>
      <c r="G96" s="61"/>
      <c r="H96" s="28"/>
      <c r="I96" s="280"/>
      <c r="J96" s="28"/>
      <c r="K96" s="28"/>
      <c r="L96" s="28"/>
      <c r="M96" s="1"/>
      <c r="N96" s="311"/>
    </row>
    <row r="97" spans="1:14" s="62" customFormat="1" x14ac:dyDescent="0.25">
      <c r="A97" s="122"/>
      <c r="B97" s="28"/>
      <c r="C97" s="28"/>
      <c r="D97" s="28"/>
      <c r="E97" s="61"/>
      <c r="F97" s="61"/>
      <c r="G97" s="61"/>
      <c r="H97" s="28"/>
      <c r="I97" s="280"/>
      <c r="J97" s="28"/>
      <c r="K97" s="28"/>
      <c r="L97" s="28"/>
      <c r="M97" s="1"/>
      <c r="N97" s="311"/>
    </row>
    <row r="98" spans="1:14" s="62" customFormat="1" x14ac:dyDescent="0.25">
      <c r="A98" s="122"/>
      <c r="B98" s="28"/>
      <c r="C98" s="28"/>
      <c r="D98" s="28"/>
      <c r="E98" s="61"/>
      <c r="F98" s="61"/>
      <c r="G98" s="61"/>
      <c r="H98" s="28"/>
      <c r="I98" s="280"/>
      <c r="J98" s="28"/>
      <c r="K98" s="28"/>
      <c r="L98" s="28"/>
      <c r="M98" s="1"/>
      <c r="N98" s="311"/>
    </row>
    <row r="99" spans="1:14" s="62" customFormat="1" x14ac:dyDescent="0.25">
      <c r="A99" s="122"/>
      <c r="B99" s="28"/>
      <c r="C99" s="28"/>
      <c r="D99" s="28"/>
      <c r="E99" s="61"/>
      <c r="F99" s="61"/>
      <c r="G99" s="61"/>
      <c r="H99" s="28"/>
      <c r="I99" s="280"/>
      <c r="J99" s="28"/>
      <c r="K99" s="28"/>
      <c r="L99" s="28"/>
      <c r="M99" s="1"/>
      <c r="N99" s="311"/>
    </row>
    <row r="100" spans="1:14" s="62" customFormat="1" x14ac:dyDescent="0.25">
      <c r="A100" s="122"/>
      <c r="B100" s="28"/>
      <c r="C100" s="28"/>
      <c r="D100" s="28"/>
      <c r="E100" s="61"/>
      <c r="F100" s="61"/>
      <c r="G100" s="61"/>
      <c r="H100" s="28"/>
      <c r="I100" s="280"/>
      <c r="J100" s="28"/>
      <c r="K100" s="28"/>
      <c r="L100" s="28"/>
      <c r="M100" s="1"/>
      <c r="N100" s="311"/>
    </row>
    <row r="101" spans="1:14" s="62" customFormat="1" x14ac:dyDescent="0.25">
      <c r="A101" s="122"/>
      <c r="B101" s="28"/>
      <c r="C101" s="28"/>
      <c r="D101" s="28"/>
      <c r="E101" s="61"/>
      <c r="F101" s="61"/>
      <c r="G101" s="61"/>
      <c r="H101" s="28"/>
      <c r="I101" s="280"/>
      <c r="J101" s="28"/>
      <c r="K101" s="28"/>
      <c r="L101" s="28"/>
      <c r="M101" s="1"/>
      <c r="N101" s="311"/>
    </row>
    <row r="102" spans="1:14" s="62" customFormat="1" x14ac:dyDescent="0.25">
      <c r="A102" s="122"/>
      <c r="B102" s="28"/>
      <c r="C102" s="28"/>
      <c r="D102" s="28"/>
      <c r="E102" s="61"/>
      <c r="F102" s="61"/>
      <c r="G102" s="61"/>
      <c r="H102" s="28"/>
      <c r="I102" s="280"/>
      <c r="J102" s="28"/>
      <c r="K102" s="28"/>
      <c r="L102" s="28"/>
      <c r="M102" s="1"/>
      <c r="N102" s="311"/>
    </row>
    <row r="103" spans="1:14" s="62" customFormat="1" x14ac:dyDescent="0.25">
      <c r="A103" s="122"/>
      <c r="B103" s="28"/>
      <c r="C103" s="28"/>
      <c r="D103" s="28"/>
      <c r="E103" s="61"/>
      <c r="F103" s="61"/>
      <c r="G103" s="61"/>
      <c r="H103" s="28"/>
      <c r="I103" s="280"/>
      <c r="J103" s="28"/>
      <c r="K103" s="28"/>
      <c r="L103" s="28"/>
      <c r="M103" s="1"/>
      <c r="N103" s="311"/>
    </row>
    <row r="104" spans="1:14" s="62" customFormat="1" x14ac:dyDescent="0.25">
      <c r="A104" s="122"/>
      <c r="B104" s="28"/>
      <c r="C104" s="28"/>
      <c r="D104" s="28"/>
      <c r="E104" s="61"/>
      <c r="F104" s="61"/>
      <c r="G104" s="61"/>
      <c r="H104" s="28"/>
      <c r="I104" s="280"/>
      <c r="J104" s="28"/>
      <c r="K104" s="28"/>
      <c r="L104" s="28"/>
      <c r="M104" s="1"/>
      <c r="N104" s="311"/>
    </row>
    <row r="105" spans="1:14" s="62" customFormat="1" x14ac:dyDescent="0.25">
      <c r="A105" s="122"/>
      <c r="B105" s="28"/>
      <c r="C105" s="28"/>
      <c r="D105" s="28"/>
      <c r="E105" s="61"/>
      <c r="F105" s="61"/>
      <c r="G105" s="61"/>
      <c r="H105" s="28"/>
      <c r="I105" s="280"/>
      <c r="J105" s="28"/>
      <c r="K105" s="28"/>
      <c r="L105" s="28"/>
      <c r="M105" s="1"/>
      <c r="N105" s="311"/>
    </row>
    <row r="106" spans="1:14" s="62" customFormat="1" x14ac:dyDescent="0.25">
      <c r="A106" s="122"/>
      <c r="B106" s="28"/>
      <c r="C106" s="28"/>
      <c r="D106" s="28"/>
      <c r="E106" s="61"/>
      <c r="F106" s="61"/>
      <c r="G106" s="61"/>
      <c r="H106" s="28"/>
      <c r="I106" s="280"/>
      <c r="J106" s="28"/>
      <c r="K106" s="28"/>
      <c r="L106" s="28"/>
      <c r="M106" s="1"/>
      <c r="N106" s="311"/>
    </row>
    <row r="107" spans="1:14" s="62" customFormat="1" x14ac:dyDescent="0.25">
      <c r="A107" s="122"/>
      <c r="B107" s="28"/>
      <c r="C107" s="28"/>
      <c r="D107" s="28"/>
      <c r="E107" s="61"/>
      <c r="F107" s="61"/>
      <c r="G107" s="61"/>
      <c r="H107" s="28"/>
      <c r="I107" s="280"/>
      <c r="J107" s="28"/>
      <c r="K107" s="28"/>
      <c r="L107" s="28"/>
      <c r="M107" s="1"/>
      <c r="N107" s="311"/>
    </row>
    <row r="108" spans="1:14" s="62" customFormat="1" x14ac:dyDescent="0.25">
      <c r="A108" s="122"/>
      <c r="B108" s="28"/>
      <c r="C108" s="28"/>
      <c r="D108" s="28"/>
      <c r="E108" s="61"/>
      <c r="F108" s="61"/>
      <c r="G108" s="61"/>
      <c r="H108" s="28"/>
      <c r="I108" s="280"/>
      <c r="J108" s="28"/>
      <c r="K108" s="28"/>
      <c r="L108" s="28"/>
      <c r="M108" s="1"/>
      <c r="N108" s="311"/>
    </row>
    <row r="109" spans="1:14" s="62" customFormat="1" x14ac:dyDescent="0.25">
      <c r="A109" s="122"/>
      <c r="B109" s="28"/>
      <c r="C109" s="28"/>
      <c r="D109" s="28"/>
      <c r="E109" s="61"/>
      <c r="F109" s="61"/>
      <c r="G109" s="61"/>
      <c r="H109" s="28"/>
      <c r="I109" s="280"/>
      <c r="J109" s="28"/>
      <c r="K109" s="28"/>
      <c r="L109" s="28"/>
      <c r="M109" s="1"/>
      <c r="N109" s="311"/>
    </row>
    <row r="110" spans="1:14" s="62" customFormat="1" x14ac:dyDescent="0.25">
      <c r="A110" s="122"/>
      <c r="B110" s="28"/>
      <c r="C110" s="28"/>
      <c r="D110" s="28"/>
      <c r="E110" s="61"/>
      <c r="F110" s="61"/>
      <c r="G110" s="61"/>
      <c r="H110" s="28"/>
      <c r="I110" s="280"/>
      <c r="J110" s="28"/>
      <c r="K110" s="28"/>
      <c r="L110" s="28"/>
      <c r="M110" s="1"/>
      <c r="N110" s="311"/>
    </row>
    <row r="111" spans="1:14" s="62" customFormat="1" x14ac:dyDescent="0.25">
      <c r="A111" s="122"/>
      <c r="B111" s="28"/>
      <c r="C111" s="28"/>
      <c r="D111" s="28"/>
      <c r="E111" s="61"/>
      <c r="F111" s="61"/>
      <c r="G111" s="61"/>
      <c r="H111" s="28"/>
      <c r="I111" s="280"/>
      <c r="J111" s="28"/>
      <c r="K111" s="28"/>
      <c r="L111" s="28"/>
      <c r="M111" s="1"/>
      <c r="N111" s="311"/>
    </row>
    <row r="112" spans="1:14" s="62" customFormat="1" x14ac:dyDescent="0.25">
      <c r="A112" s="122"/>
      <c r="B112" s="28"/>
      <c r="C112" s="28"/>
      <c r="D112" s="28"/>
      <c r="E112" s="61"/>
      <c r="F112" s="61"/>
      <c r="G112" s="61"/>
      <c r="H112" s="28"/>
      <c r="I112" s="280"/>
      <c r="J112" s="28"/>
      <c r="K112" s="28"/>
      <c r="L112" s="28"/>
      <c r="M112" s="1"/>
      <c r="N112" s="311"/>
    </row>
    <row r="113" spans="1:14" s="62" customFormat="1" x14ac:dyDescent="0.25">
      <c r="A113" s="122"/>
      <c r="B113" s="28"/>
      <c r="C113" s="28"/>
      <c r="D113" s="28"/>
      <c r="E113" s="61"/>
      <c r="F113" s="61"/>
      <c r="G113" s="61"/>
      <c r="H113" s="28"/>
      <c r="I113" s="280"/>
      <c r="J113" s="28"/>
      <c r="K113" s="28"/>
      <c r="L113" s="28"/>
      <c r="M113" s="1"/>
      <c r="N113" s="311"/>
    </row>
    <row r="114" spans="1:14" s="62" customFormat="1" x14ac:dyDescent="0.25">
      <c r="A114" s="122"/>
      <c r="B114" s="28"/>
      <c r="C114" s="28"/>
      <c r="D114" s="28"/>
      <c r="E114" s="61"/>
      <c r="F114" s="61"/>
      <c r="G114" s="61"/>
      <c r="H114" s="28"/>
      <c r="I114" s="280"/>
      <c r="J114" s="28"/>
      <c r="K114" s="28"/>
      <c r="L114" s="28"/>
      <c r="M114" s="1"/>
      <c r="N114" s="311"/>
    </row>
    <row r="115" spans="1:14" s="62" customFormat="1" x14ac:dyDescent="0.25">
      <c r="A115" s="122"/>
      <c r="B115" s="28"/>
      <c r="C115" s="28"/>
      <c r="D115" s="28"/>
      <c r="E115" s="61"/>
      <c r="F115" s="61"/>
      <c r="G115" s="61"/>
      <c r="H115" s="28"/>
      <c r="I115" s="280"/>
      <c r="J115" s="28"/>
      <c r="K115" s="28"/>
      <c r="L115" s="28"/>
      <c r="M115" s="1"/>
      <c r="N115" s="311"/>
    </row>
    <row r="116" spans="1:14" s="62" customFormat="1" x14ac:dyDescent="0.25">
      <c r="A116" s="122"/>
      <c r="B116" s="28"/>
      <c r="C116" s="28"/>
      <c r="D116" s="28"/>
      <c r="E116" s="61"/>
      <c r="F116" s="61"/>
      <c r="G116" s="61"/>
      <c r="H116" s="28"/>
      <c r="I116" s="280"/>
      <c r="J116" s="28"/>
      <c r="K116" s="28"/>
      <c r="L116" s="28"/>
      <c r="M116" s="1"/>
      <c r="N116" s="311"/>
    </row>
    <row r="117" spans="1:14" s="62" customFormat="1" x14ac:dyDescent="0.25">
      <c r="A117" s="122"/>
      <c r="B117" s="28"/>
      <c r="C117" s="28"/>
      <c r="D117" s="28"/>
      <c r="E117" s="61"/>
      <c r="F117" s="61"/>
      <c r="G117" s="61"/>
      <c r="H117" s="28"/>
      <c r="I117" s="280"/>
      <c r="J117" s="28"/>
      <c r="K117" s="28"/>
      <c r="L117" s="28"/>
      <c r="M117" s="1"/>
      <c r="N117" s="311"/>
    </row>
    <row r="118" spans="1:14" s="62" customFormat="1" x14ac:dyDescent="0.25">
      <c r="A118" s="122"/>
      <c r="B118" s="28"/>
      <c r="C118" s="28"/>
      <c r="D118" s="28"/>
      <c r="E118" s="61"/>
      <c r="F118" s="61"/>
      <c r="G118" s="61"/>
      <c r="H118" s="28"/>
      <c r="I118" s="280"/>
      <c r="J118" s="28"/>
      <c r="K118" s="28"/>
      <c r="L118" s="28"/>
      <c r="M118" s="1"/>
      <c r="N118" s="311"/>
    </row>
    <row r="119" spans="1:14" s="62" customFormat="1" x14ac:dyDescent="0.25">
      <c r="A119" s="122"/>
      <c r="B119" s="28"/>
      <c r="C119" s="28"/>
      <c r="D119" s="28"/>
      <c r="E119" s="61"/>
      <c r="F119" s="61"/>
      <c r="G119" s="61"/>
      <c r="H119" s="28"/>
      <c r="I119" s="280"/>
      <c r="J119" s="28"/>
      <c r="K119" s="28"/>
      <c r="L119" s="28"/>
      <c r="M119" s="1"/>
      <c r="N119" s="311"/>
    </row>
    <row r="120" spans="1:14" s="62" customFormat="1" x14ac:dyDescent="0.25">
      <c r="A120" s="122"/>
      <c r="B120" s="28"/>
      <c r="C120" s="28"/>
      <c r="D120" s="28"/>
      <c r="E120" s="61"/>
      <c r="F120" s="61"/>
      <c r="G120" s="61"/>
      <c r="H120" s="28"/>
      <c r="I120" s="280"/>
      <c r="J120" s="28"/>
      <c r="K120" s="28"/>
      <c r="L120" s="28"/>
      <c r="M120" s="1"/>
      <c r="N120" s="311"/>
    </row>
    <row r="121" spans="1:14" s="62" customFormat="1" x14ac:dyDescent="0.25">
      <c r="A121" s="122"/>
      <c r="B121" s="28"/>
      <c r="C121" s="28"/>
      <c r="D121" s="28"/>
      <c r="E121" s="61"/>
      <c r="F121" s="61"/>
      <c r="G121" s="61"/>
      <c r="H121" s="28"/>
      <c r="I121" s="280"/>
      <c r="J121" s="28"/>
      <c r="K121" s="28"/>
      <c r="L121" s="28"/>
      <c r="M121" s="1"/>
      <c r="N121" s="311"/>
    </row>
  </sheetData>
  <sheetProtection algorithmName="SHA-512" hashValue="30cRgOzmkd06Sfqog9o3T8NUA/9QdMDG2AOCCEdn9oVeyIM7np9nyv4QNyOpHBIyDkRvqO6KapB+wul7xj9g5Q==" saltValue="V0JErQ/aeAg8M+jctXYwkA==" spinCount="100000" sheet="1" selectLockedCells="1" autoFilter="0"/>
  <autoFilter ref="A7:C7"/>
  <mergeCells count="6">
    <mergeCell ref="C2:L2"/>
    <mergeCell ref="C3:L3"/>
    <mergeCell ref="C4:D4"/>
    <mergeCell ref="D59:E59"/>
    <mergeCell ref="B1:H1"/>
    <mergeCell ref="J1:L1"/>
  </mergeCells>
  <dataValidations count="1">
    <dataValidation type="decimal" allowBlank="1" showInputMessage="1" showErrorMessage="1" sqref="I11:I40 I42 I49:I54">
      <formula1>0</formula1>
      <formula2>1</formula2>
    </dataValidation>
  </dataValidations>
  <pageMargins left="0.35433070866141736" right="0.15748031496062992" top="1.1417322834645669" bottom="0.78740157480314965" header="0.31496062992125984" footer="0.31496062992125984"/>
  <pageSetup paperSize="9" scale="61"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Listas!$A$11:$A$21</xm:f>
          </x14:formula1>
          <xm:sqref>C4:D4</xm:sqref>
        </x14:dataValidation>
        <x14:dataValidation type="list" allowBlank="1" showInputMessage="1" showErrorMessage="1">
          <x14:formula1>
            <xm:f>PlanInversion!$C$10:$C$42</xm:f>
          </x14:formula1>
          <xm:sqref>D42:D47 D11:D40 D49:D54</xm:sqref>
        </x14:dataValidation>
        <x14:dataValidation type="list" allowBlank="1" showInputMessage="1" showErrorMessage="1">
          <x14:formula1>
            <xm:f>Listas!$A$2:$A$3</xm:f>
          </x14:formula1>
          <xm:sqref>D6</xm:sqref>
        </x14:dataValidation>
        <x14:dataValidation type="list" allowBlank="1" showInputMessage="1" showErrorMessage="1">
          <x14:formula1>
            <xm:f>Listas!$A$72:$A$78</xm:f>
          </x14:formula1>
          <xm:sqref>E11:E40 E42:E47 E49:E54</xm:sqref>
        </x14:dataValidation>
        <x14:dataValidation type="decimal" allowBlank="1" showInputMessage="1" showErrorMessage="1">
          <x14:formula1>
            <xm:f>0</xm:f>
          </x14:formula1>
          <x14:formula2>
            <xm:f>Listas!A64</xm:f>
          </x14:formula2>
          <xm:sqref>F11:G40</xm:sqref>
        </x14:dataValidation>
        <x14:dataValidation type="decimal" allowBlank="1" showInputMessage="1" showErrorMessage="1">
          <x14:formula1>
            <xm:f>0</xm:f>
          </x14:formula1>
          <x14:formula2>
            <xm:f>Listas!A95</xm:f>
          </x14:formula2>
          <xm:sqref>F42:G42</xm:sqref>
        </x14:dataValidation>
        <x14:dataValidation type="decimal" allowBlank="1" showInputMessage="1" showErrorMessage="1">
          <x14:formula1>
            <xm:f>0</xm:f>
          </x14:formula1>
          <x14:formula2>
            <xm:f>Listas!A102</xm:f>
          </x14:formula2>
          <xm:sqref>F49:G54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CC00"/>
    <pageSetUpPr fitToPage="1"/>
  </sheetPr>
  <dimension ref="A1:K110"/>
  <sheetViews>
    <sheetView zoomScaleNormal="100" zoomScaleSheetLayoutView="110" workbookViewId="0">
      <selection activeCell="E7" sqref="E7:F7"/>
    </sheetView>
  </sheetViews>
  <sheetFormatPr baseColWidth="10" defaultColWidth="11.42578125" defaultRowHeight="15" x14ac:dyDescent="0.25"/>
  <cols>
    <col min="1" max="1" width="6.85546875" style="128" customWidth="1"/>
    <col min="2" max="2" width="7.5703125" style="64" customWidth="1"/>
    <col min="3" max="3" width="24.5703125" style="65" customWidth="1"/>
    <col min="4" max="4" width="31.42578125" style="66" customWidth="1"/>
    <col min="5" max="5" width="15" style="67" customWidth="1"/>
    <col min="6" max="6" width="8.140625" style="62" customWidth="1"/>
    <col min="7" max="7" width="15" style="28" customWidth="1"/>
    <col min="8" max="8" width="8.5703125" style="62" customWidth="1"/>
    <col min="9" max="9" width="15.28515625" style="28" customWidth="1"/>
    <col min="10" max="10" width="10.140625" style="28" customWidth="1"/>
    <col min="11" max="11" width="15.28515625" style="62" customWidth="1"/>
    <col min="12" max="16384" width="11.42578125" style="28"/>
  </cols>
  <sheetData>
    <row r="1" spans="1:11" ht="24.75" customHeight="1" thickTop="1" thickBot="1" x14ac:dyDescent="0.4">
      <c r="A1" s="120"/>
      <c r="B1" s="374" t="s">
        <v>675</v>
      </c>
      <c r="C1" s="375"/>
      <c r="D1" s="375"/>
      <c r="E1" s="375"/>
      <c r="F1" s="375"/>
      <c r="G1" s="375"/>
      <c r="H1" s="328"/>
      <c r="I1" s="376" t="str">
        <f>AutoBaremo!F1</f>
        <v>GDR-JA-07 Ver.1.1 Diciembre 2017</v>
      </c>
      <c r="J1" s="376"/>
      <c r="K1" s="377"/>
    </row>
    <row r="2" spans="1:11" ht="16.5" thickTop="1" thickBot="1" x14ac:dyDescent="0.3">
      <c r="A2" s="120"/>
      <c r="B2" s="139" t="s">
        <v>4</v>
      </c>
      <c r="C2" s="372" t="str">
        <f>IF(AutoBaremo!C2:K2=0,"",AutoBaremo!C2:K2)</f>
        <v/>
      </c>
      <c r="D2" s="372"/>
      <c r="E2" s="372"/>
      <c r="F2" s="372"/>
      <c r="G2" s="372"/>
      <c r="H2" s="372"/>
      <c r="I2" s="372"/>
      <c r="J2" s="372"/>
      <c r="K2" s="372"/>
    </row>
    <row r="3" spans="1:11" ht="15.75" customHeight="1" thickTop="1" thickBot="1" x14ac:dyDescent="0.3">
      <c r="A3" s="120"/>
      <c r="B3" s="139" t="s">
        <v>3</v>
      </c>
      <c r="C3" s="372" t="str">
        <f>IF(AutoBaremo!C3:K3=0,"",AutoBaremo!C3:K3)</f>
        <v/>
      </c>
      <c r="D3" s="372"/>
      <c r="E3" s="372"/>
      <c r="F3" s="372"/>
      <c r="G3" s="372"/>
      <c r="H3" s="372"/>
      <c r="I3" s="372"/>
      <c r="J3" s="372"/>
      <c r="K3" s="372"/>
    </row>
    <row r="4" spans="1:11" ht="16.5" thickTop="1" thickBot="1" x14ac:dyDescent="0.3">
      <c r="A4" s="120"/>
      <c r="B4" s="139" t="s">
        <v>14</v>
      </c>
      <c r="C4" s="372" t="str">
        <f>IF(AutoBaremo!C4:K4=0,"",AutoBaremo!C4:K4)</f>
        <v/>
      </c>
      <c r="D4" s="372"/>
      <c r="E4" s="164"/>
      <c r="F4" s="165"/>
      <c r="G4" s="144"/>
      <c r="H4" s="165"/>
      <c r="I4" s="144"/>
      <c r="J4" s="144"/>
      <c r="K4" s="165"/>
    </row>
    <row r="5" spans="1:11" ht="16.5" thickTop="1" thickBot="1" x14ac:dyDescent="0.3">
      <c r="A5" s="120"/>
      <c r="B5" s="139" t="s">
        <v>129</v>
      </c>
      <c r="C5" s="168" t="str">
        <f>IF(AutoBaremo!C5:K5=0,"",AutoBaremo!C5:K5)</f>
        <v/>
      </c>
      <c r="D5" s="272" t="s">
        <v>630</v>
      </c>
      <c r="E5" s="319" t="str">
        <f>CuadroPresupuestos!D6</f>
        <v>No</v>
      </c>
      <c r="F5" s="158"/>
      <c r="G5" s="166"/>
      <c r="H5" s="158"/>
      <c r="I5" s="166"/>
      <c r="J5" s="166"/>
      <c r="K5" s="158"/>
    </row>
    <row r="6" spans="1:11" ht="9" customHeight="1" thickTop="1" x14ac:dyDescent="0.25">
      <c r="A6" s="112" t="s">
        <v>319</v>
      </c>
      <c r="B6" s="137"/>
      <c r="C6" s="29"/>
      <c r="D6" s="29"/>
      <c r="E6" s="29"/>
      <c r="F6" s="29"/>
      <c r="G6" s="29"/>
      <c r="H6" s="29"/>
      <c r="I6" s="29"/>
      <c r="J6" s="270"/>
      <c r="K6" s="29"/>
    </row>
    <row r="7" spans="1:11" s="296" customFormat="1" ht="24" x14ac:dyDescent="0.25">
      <c r="A7" s="294" t="s">
        <v>391</v>
      </c>
      <c r="B7" s="297" t="s">
        <v>375</v>
      </c>
      <c r="C7" s="297"/>
      <c r="D7" s="297"/>
      <c r="E7" s="387">
        <f>YEAR(AutoBaremo!C5)</f>
        <v>1900</v>
      </c>
      <c r="F7" s="387"/>
      <c r="G7" s="387">
        <f>E7+1</f>
        <v>1901</v>
      </c>
      <c r="H7" s="387"/>
      <c r="I7" s="293" t="s">
        <v>136</v>
      </c>
      <c r="J7" s="295"/>
      <c r="K7" s="298" t="s">
        <v>644</v>
      </c>
    </row>
    <row r="8" spans="1:11" s="33" customFormat="1" ht="15.75" thickBot="1" x14ac:dyDescent="0.3">
      <c r="A8" s="114" t="s">
        <v>392</v>
      </c>
      <c r="B8" s="388" t="s">
        <v>396</v>
      </c>
      <c r="C8" s="388"/>
      <c r="D8" s="388"/>
      <c r="E8" s="230">
        <f>E9+E21+E31</f>
        <v>0</v>
      </c>
      <c r="F8" s="231">
        <f>IFERROR(E8/$I$8,0)</f>
        <v>0</v>
      </c>
      <c r="G8" s="230">
        <f>G9+G21+G31</f>
        <v>0</v>
      </c>
      <c r="H8" s="231">
        <f>IFERROR(G8/$I$8,0)</f>
        <v>0</v>
      </c>
      <c r="I8" s="230">
        <f>I9+I21+I31</f>
        <v>0</v>
      </c>
      <c r="J8" s="231">
        <f>IFERROR((E8+G8)/I8,0)</f>
        <v>0</v>
      </c>
      <c r="K8" s="230">
        <f>K9+K21+K31</f>
        <v>0</v>
      </c>
    </row>
    <row r="9" spans="1:11" s="33" customFormat="1" ht="15.75" customHeight="1" thickBot="1" x14ac:dyDescent="0.3">
      <c r="A9" s="114" t="s">
        <v>392</v>
      </c>
      <c r="B9" s="273" t="s">
        <v>376</v>
      </c>
      <c r="C9" s="271"/>
      <c r="D9" s="271"/>
      <c r="E9" s="282">
        <f>SUM(E10:E20)</f>
        <v>0</v>
      </c>
      <c r="F9" s="227">
        <f t="shared" ref="F9" si="0">IFERROR(E9/E$8,0)</f>
        <v>0</v>
      </c>
      <c r="G9" s="225">
        <f>SUM(G10:G20)</f>
        <v>0</v>
      </c>
      <c r="H9" s="227">
        <f t="shared" ref="H9" si="1">IFERROR(G9/G$8,0)</f>
        <v>0</v>
      </c>
      <c r="I9" s="225">
        <f>SUM(I10:I20)</f>
        <v>0</v>
      </c>
      <c r="J9" s="227">
        <f t="shared" ref="J9:J42" si="2">IFERROR(I9/I$8,0)</f>
        <v>0</v>
      </c>
      <c r="K9" s="225">
        <f>SUM(K10:K20)</f>
        <v>0</v>
      </c>
    </row>
    <row r="10" spans="1:11" ht="15.75" thickBot="1" x14ac:dyDescent="0.3">
      <c r="A10" s="115" t="s">
        <v>392</v>
      </c>
      <c r="B10" s="68"/>
      <c r="C10" s="378" t="s">
        <v>377</v>
      </c>
      <c r="D10" s="379"/>
      <c r="E10" s="218">
        <v>0</v>
      </c>
      <c r="F10" s="283">
        <f>IFERROR(E10/E$8,0)</f>
        <v>0</v>
      </c>
      <c r="G10" s="218">
        <v>0</v>
      </c>
      <c r="H10" s="219">
        <f>IFERROR(G10/G$8,0)</f>
        <v>0</v>
      </c>
      <c r="I10" s="217">
        <f>E10+G10</f>
        <v>0</v>
      </c>
      <c r="J10" s="220">
        <f t="shared" si="2"/>
        <v>0</v>
      </c>
      <c r="K10" s="217">
        <f>IF(CuadroPresupuestos!$D$6=Listas!$A$3,SUMIF(CuadroPresupuestos!D$11:D$54,PlanInversion!C10,CuadroPresupuestos!K$11:K$54),SUMIF(CuadroPresupuestos!D$11:D$54,PlanInversion!C10,CuadroPresupuestos!H$11:H$54))</f>
        <v>0</v>
      </c>
    </row>
    <row r="11" spans="1:11" ht="15.75" customHeight="1" thickBot="1" x14ac:dyDescent="0.3">
      <c r="A11" s="116" t="s">
        <v>392</v>
      </c>
      <c r="B11" s="69"/>
      <c r="C11" s="380" t="s">
        <v>560</v>
      </c>
      <c r="D11" s="381"/>
      <c r="E11" s="218">
        <v>0</v>
      </c>
      <c r="F11" s="219">
        <f t="shared" ref="F11:F20" si="3">IFERROR(E11/E$8,0)</f>
        <v>0</v>
      </c>
      <c r="G11" s="218">
        <v>0</v>
      </c>
      <c r="H11" s="222">
        <f t="shared" ref="H11" si="4">IFERROR(G11/G$8,0)</f>
        <v>0</v>
      </c>
      <c r="I11" s="216">
        <f t="shared" ref="I11:I20" si="5">E11+G11</f>
        <v>0</v>
      </c>
      <c r="J11" s="223">
        <f t="shared" si="2"/>
        <v>0</v>
      </c>
      <c r="K11" s="216">
        <f>IF(CuadroPresupuestos!$D$6=Listas!$A$3,SUMIF(CuadroPresupuestos!D$11:D$54,PlanInversion!C11,CuadroPresupuestos!K$11:K$54),SUMIF(CuadroPresupuestos!D$11:D$54,PlanInversion!C11,CuadroPresupuestos!H$11:H$54))</f>
        <v>0</v>
      </c>
    </row>
    <row r="12" spans="1:11" ht="15.75" thickBot="1" x14ac:dyDescent="0.3">
      <c r="A12" s="115" t="s">
        <v>392</v>
      </c>
      <c r="B12" s="68"/>
      <c r="C12" s="378" t="s">
        <v>378</v>
      </c>
      <c r="D12" s="379"/>
      <c r="E12" s="218">
        <v>0</v>
      </c>
      <c r="F12" s="219">
        <f t="shared" si="3"/>
        <v>0</v>
      </c>
      <c r="G12" s="218">
        <v>0</v>
      </c>
      <c r="H12" s="219">
        <f t="shared" ref="H12" si="6">IFERROR(G12/G$8,0)</f>
        <v>0</v>
      </c>
      <c r="I12" s="217">
        <f t="shared" si="5"/>
        <v>0</v>
      </c>
      <c r="J12" s="220">
        <f t="shared" si="2"/>
        <v>0</v>
      </c>
      <c r="K12" s="217">
        <f>IF(CuadroPresupuestos!$D$6=Listas!$A$3,SUMIF(CuadroPresupuestos!D$11:D$54,PlanInversion!C12,CuadroPresupuestos!K$11:K$54),SUMIF(CuadroPresupuestos!D$11:D$54,PlanInversion!C12,CuadroPresupuestos!H$11:H$54))</f>
        <v>0</v>
      </c>
    </row>
    <row r="13" spans="1:11" ht="15.75" customHeight="1" thickBot="1" x14ac:dyDescent="0.3">
      <c r="A13" s="116" t="s">
        <v>392</v>
      </c>
      <c r="B13" s="69"/>
      <c r="C13" s="380" t="s">
        <v>379</v>
      </c>
      <c r="D13" s="381"/>
      <c r="E13" s="218">
        <v>0</v>
      </c>
      <c r="F13" s="219">
        <f t="shared" si="3"/>
        <v>0</v>
      </c>
      <c r="G13" s="218">
        <v>0</v>
      </c>
      <c r="H13" s="222">
        <f t="shared" ref="H13" si="7">IFERROR(G13/G$8,0)</f>
        <v>0</v>
      </c>
      <c r="I13" s="216">
        <f t="shared" si="5"/>
        <v>0</v>
      </c>
      <c r="J13" s="223">
        <f t="shared" si="2"/>
        <v>0</v>
      </c>
      <c r="K13" s="216">
        <f>IF(CuadroPresupuestos!$D$6=Listas!$A$3,SUMIF(CuadroPresupuestos!D$11:D$54,PlanInversion!C13,CuadroPresupuestos!K$11:K$54),SUMIF(CuadroPresupuestos!D$11:D$54,PlanInversion!C13,CuadroPresupuestos!H$11:H$54))</f>
        <v>0</v>
      </c>
    </row>
    <row r="14" spans="1:11" ht="15.75" thickBot="1" x14ac:dyDescent="0.3">
      <c r="A14" s="115" t="s">
        <v>392</v>
      </c>
      <c r="B14" s="68"/>
      <c r="C14" s="378" t="s">
        <v>380</v>
      </c>
      <c r="D14" s="379"/>
      <c r="E14" s="218">
        <v>0</v>
      </c>
      <c r="F14" s="219">
        <f t="shared" si="3"/>
        <v>0</v>
      </c>
      <c r="G14" s="218">
        <v>0</v>
      </c>
      <c r="H14" s="219">
        <f t="shared" ref="H14" si="8">IFERROR(G14/G$8,0)</f>
        <v>0</v>
      </c>
      <c r="I14" s="217">
        <f t="shared" si="5"/>
        <v>0</v>
      </c>
      <c r="J14" s="220">
        <f t="shared" si="2"/>
        <v>0</v>
      </c>
      <c r="K14" s="217">
        <f>IF(CuadroPresupuestos!$D$6=Listas!$A$3,SUMIF(CuadroPresupuestos!D$11:D$54,PlanInversion!C14,CuadroPresupuestos!K$11:K$54),SUMIF(CuadroPresupuestos!D$11:D$54,PlanInversion!C14,CuadroPresupuestos!H$11:H$54))</f>
        <v>0</v>
      </c>
    </row>
    <row r="15" spans="1:11" ht="15.75" customHeight="1" thickBot="1" x14ac:dyDescent="0.3">
      <c r="A15" s="116" t="s">
        <v>392</v>
      </c>
      <c r="B15" s="69"/>
      <c r="C15" s="380" t="s">
        <v>381</v>
      </c>
      <c r="D15" s="381"/>
      <c r="E15" s="218">
        <v>0</v>
      </c>
      <c r="F15" s="219">
        <f t="shared" si="3"/>
        <v>0</v>
      </c>
      <c r="G15" s="218">
        <v>0</v>
      </c>
      <c r="H15" s="222">
        <f t="shared" ref="H15" si="9">IFERROR(G15/G$8,0)</f>
        <v>0</v>
      </c>
      <c r="I15" s="216">
        <f t="shared" si="5"/>
        <v>0</v>
      </c>
      <c r="J15" s="223">
        <f t="shared" si="2"/>
        <v>0</v>
      </c>
      <c r="K15" s="216">
        <f>IF(CuadroPresupuestos!$D$6=Listas!$A$3,SUMIF(CuadroPresupuestos!D$11:D$54,PlanInversion!C15,CuadroPresupuestos!K$11:K$54),SUMIF(CuadroPresupuestos!D$11:D$54,PlanInversion!C15,CuadroPresupuestos!H$11:H$54))</f>
        <v>0</v>
      </c>
    </row>
    <row r="16" spans="1:11" ht="15.75" thickBot="1" x14ac:dyDescent="0.3">
      <c r="A16" s="115" t="s">
        <v>392</v>
      </c>
      <c r="B16" s="68"/>
      <c r="C16" s="378" t="s">
        <v>382</v>
      </c>
      <c r="D16" s="379"/>
      <c r="E16" s="218">
        <v>0</v>
      </c>
      <c r="F16" s="219">
        <f t="shared" si="3"/>
        <v>0</v>
      </c>
      <c r="G16" s="218">
        <v>0</v>
      </c>
      <c r="H16" s="219">
        <f t="shared" ref="H16" si="10">IFERROR(G16/G$8,0)</f>
        <v>0</v>
      </c>
      <c r="I16" s="217">
        <f t="shared" si="5"/>
        <v>0</v>
      </c>
      <c r="J16" s="220">
        <f t="shared" si="2"/>
        <v>0</v>
      </c>
      <c r="K16" s="217">
        <f>IF(CuadroPresupuestos!$D$6=Listas!$A$3,SUMIF(CuadroPresupuestos!D$11:D$54,PlanInversion!C16,CuadroPresupuestos!K$11:K$54),SUMIF(CuadroPresupuestos!D$11:D$54,PlanInversion!C16,CuadroPresupuestos!H$11:H$54))</f>
        <v>0</v>
      </c>
    </row>
    <row r="17" spans="1:11" ht="15.75" customHeight="1" thickBot="1" x14ac:dyDescent="0.3">
      <c r="A17" s="116" t="s">
        <v>392</v>
      </c>
      <c r="B17" s="69"/>
      <c r="C17" s="385" t="s">
        <v>383</v>
      </c>
      <c r="D17" s="386"/>
      <c r="E17" s="218">
        <v>0</v>
      </c>
      <c r="F17" s="219">
        <f t="shared" si="3"/>
        <v>0</v>
      </c>
      <c r="G17" s="218">
        <v>0</v>
      </c>
      <c r="H17" s="222">
        <f t="shared" ref="H17" si="11">IFERROR(G17/G$8,0)</f>
        <v>0</v>
      </c>
      <c r="I17" s="216">
        <f t="shared" si="5"/>
        <v>0</v>
      </c>
      <c r="J17" s="223">
        <f t="shared" si="2"/>
        <v>0</v>
      </c>
      <c r="K17" s="216">
        <f>IF(CuadroPresupuestos!$D$6=Listas!$A$3,SUMIF(CuadroPresupuestos!D$11:D$54,PlanInversion!C17,CuadroPresupuestos!K$11:K$54),SUMIF(CuadroPresupuestos!D$11:D$54,PlanInversion!C17,CuadroPresupuestos!H$11:H$54))</f>
        <v>0</v>
      </c>
    </row>
    <row r="18" spans="1:11" ht="15.75" thickBot="1" x14ac:dyDescent="0.3">
      <c r="A18" s="115" t="s">
        <v>392</v>
      </c>
      <c r="B18" s="68"/>
      <c r="C18" s="382" t="s">
        <v>618</v>
      </c>
      <c r="D18" s="384"/>
      <c r="E18" s="218">
        <v>0</v>
      </c>
      <c r="F18" s="219">
        <f t="shared" si="3"/>
        <v>0</v>
      </c>
      <c r="G18" s="218">
        <v>0</v>
      </c>
      <c r="H18" s="219">
        <f t="shared" ref="H18" si="12">IFERROR(G18/G$8,0)</f>
        <v>0</v>
      </c>
      <c r="I18" s="217">
        <f t="shared" si="5"/>
        <v>0</v>
      </c>
      <c r="J18" s="220">
        <f t="shared" si="2"/>
        <v>0</v>
      </c>
      <c r="K18" s="217">
        <f>IF(CuadroPresupuestos!$D$6=Listas!$A$3,SUMIF(CuadroPresupuestos!D$11:D$54,PlanInversion!C18,CuadroPresupuestos!K$11:K$54),SUMIF(CuadroPresupuestos!D$11:D$54,PlanInversion!C18,CuadroPresupuestos!H$11:H$54))</f>
        <v>0</v>
      </c>
    </row>
    <row r="19" spans="1:11" ht="15.75" customHeight="1" thickBot="1" x14ac:dyDescent="0.3">
      <c r="A19" s="116" t="s">
        <v>392</v>
      </c>
      <c r="B19" s="69"/>
      <c r="C19" s="382" t="s">
        <v>619</v>
      </c>
      <c r="D19" s="384"/>
      <c r="E19" s="218">
        <v>0</v>
      </c>
      <c r="F19" s="219">
        <f t="shared" si="3"/>
        <v>0</v>
      </c>
      <c r="G19" s="218">
        <v>0</v>
      </c>
      <c r="H19" s="222">
        <f t="shared" ref="H19" si="13">IFERROR(G19/G$8,0)</f>
        <v>0</v>
      </c>
      <c r="I19" s="216">
        <f t="shared" si="5"/>
        <v>0</v>
      </c>
      <c r="J19" s="223">
        <f t="shared" si="2"/>
        <v>0</v>
      </c>
      <c r="K19" s="216">
        <f>IF(CuadroPresupuestos!$D$6=Listas!$A$3,SUMIF(CuadroPresupuestos!D$11:D$54,PlanInversion!C19,CuadroPresupuestos!K$11:K$54),SUMIF(CuadroPresupuestos!D$11:D$54,PlanInversion!C19,CuadroPresupuestos!H$11:H$54))</f>
        <v>0</v>
      </c>
    </row>
    <row r="20" spans="1:11" ht="15.75" thickBot="1" x14ac:dyDescent="0.3">
      <c r="A20" s="115" t="s">
        <v>392</v>
      </c>
      <c r="B20" s="68"/>
      <c r="C20" s="382" t="s">
        <v>620</v>
      </c>
      <c r="D20" s="384"/>
      <c r="E20" s="218">
        <v>0</v>
      </c>
      <c r="F20" s="284">
        <f t="shared" si="3"/>
        <v>0</v>
      </c>
      <c r="G20" s="218">
        <v>0</v>
      </c>
      <c r="H20" s="219">
        <f t="shared" ref="H20" si="14">IFERROR(G20/G$8,0)</f>
        <v>0</v>
      </c>
      <c r="I20" s="217">
        <f t="shared" si="5"/>
        <v>0</v>
      </c>
      <c r="J20" s="220">
        <f t="shared" si="2"/>
        <v>0</v>
      </c>
      <c r="K20" s="217">
        <f>IF(CuadroPresupuestos!$D$6=Listas!$A$3,SUMIF(CuadroPresupuestos!D$11:D$54,PlanInversion!C20,CuadroPresupuestos!K$11:K$54),SUMIF(CuadroPresupuestos!D$11:D$54,PlanInversion!C20,CuadroPresupuestos!H$11:H$54))</f>
        <v>0</v>
      </c>
    </row>
    <row r="21" spans="1:11" s="33" customFormat="1" ht="15.75" customHeight="1" thickBot="1" x14ac:dyDescent="0.3">
      <c r="A21" s="114" t="s">
        <v>393</v>
      </c>
      <c r="B21" s="273" t="s">
        <v>395</v>
      </c>
      <c r="C21" s="271"/>
      <c r="D21" s="271"/>
      <c r="E21" s="225">
        <f>SUM(E22:E30)</f>
        <v>0</v>
      </c>
      <c r="F21" s="227">
        <f t="shared" ref="F21:H21" si="15">IFERROR(E21/E$8,0)</f>
        <v>0</v>
      </c>
      <c r="G21" s="225">
        <f>SUM(G22:G30)</f>
        <v>0</v>
      </c>
      <c r="H21" s="227">
        <f t="shared" si="15"/>
        <v>0</v>
      </c>
      <c r="I21" s="225">
        <f>SUM(I22:I30)</f>
        <v>0</v>
      </c>
      <c r="J21" s="227">
        <f t="shared" si="2"/>
        <v>0</v>
      </c>
      <c r="K21" s="225">
        <f>SUM(K22:K30)</f>
        <v>0</v>
      </c>
    </row>
    <row r="22" spans="1:11" ht="15.75" thickBot="1" x14ac:dyDescent="0.3">
      <c r="A22" s="115" t="s">
        <v>393</v>
      </c>
      <c r="B22" s="68"/>
      <c r="C22" s="378" t="s">
        <v>384</v>
      </c>
      <c r="D22" s="379"/>
      <c r="E22" s="218">
        <v>0</v>
      </c>
      <c r="F22" s="219">
        <f t="shared" ref="F22:H22" si="16">IFERROR(E22/E$8,0)</f>
        <v>0</v>
      </c>
      <c r="G22" s="218">
        <v>0</v>
      </c>
      <c r="H22" s="219">
        <f t="shared" si="16"/>
        <v>0</v>
      </c>
      <c r="I22" s="217">
        <f t="shared" ref="I22:I30" si="17">E22+G22</f>
        <v>0</v>
      </c>
      <c r="J22" s="220">
        <f t="shared" si="2"/>
        <v>0</v>
      </c>
      <c r="K22" s="217">
        <f>IF(CuadroPresupuestos!$D$6=Listas!$A$3,SUMIF(CuadroPresupuestos!D$11:D$54,PlanInversion!C22,CuadroPresupuestos!K$11:K$54),SUMIF(CuadroPresupuestos!D$11:D$54,PlanInversion!C22,CuadroPresupuestos!H$11:H$54))</f>
        <v>0</v>
      </c>
    </row>
    <row r="23" spans="1:11" ht="15.75" customHeight="1" thickBot="1" x14ac:dyDescent="0.3">
      <c r="A23" s="116" t="s">
        <v>393</v>
      </c>
      <c r="B23" s="69"/>
      <c r="C23" s="380" t="s">
        <v>385</v>
      </c>
      <c r="D23" s="381"/>
      <c r="E23" s="218">
        <v>0</v>
      </c>
      <c r="F23" s="219">
        <f t="shared" ref="F23:H23" si="18">IFERROR(E23/E$8,0)</f>
        <v>0</v>
      </c>
      <c r="G23" s="218">
        <v>0</v>
      </c>
      <c r="H23" s="222">
        <f t="shared" si="18"/>
        <v>0</v>
      </c>
      <c r="I23" s="216">
        <f t="shared" si="17"/>
        <v>0</v>
      </c>
      <c r="J23" s="223">
        <f t="shared" si="2"/>
        <v>0</v>
      </c>
      <c r="K23" s="216">
        <f>IF(CuadroPresupuestos!$D$6=Listas!$A$3,SUMIF(CuadroPresupuestos!D$11:D$54,PlanInversion!C23,CuadroPresupuestos!K$11:K$54),SUMIF(CuadroPresupuestos!D$11:D$54,PlanInversion!C23,CuadroPresupuestos!H$11:H$54))</f>
        <v>0</v>
      </c>
    </row>
    <row r="24" spans="1:11" ht="15.75" thickBot="1" x14ac:dyDescent="0.3">
      <c r="A24" s="115" t="s">
        <v>393</v>
      </c>
      <c r="B24" s="68"/>
      <c r="C24" s="378" t="s">
        <v>386</v>
      </c>
      <c r="D24" s="379"/>
      <c r="E24" s="218">
        <v>0</v>
      </c>
      <c r="F24" s="219">
        <f t="shared" ref="F24:H24" si="19">IFERROR(E24/E$8,0)</f>
        <v>0</v>
      </c>
      <c r="G24" s="218">
        <v>0</v>
      </c>
      <c r="H24" s="219">
        <f t="shared" si="19"/>
        <v>0</v>
      </c>
      <c r="I24" s="217">
        <f t="shared" si="17"/>
        <v>0</v>
      </c>
      <c r="J24" s="220">
        <f t="shared" si="2"/>
        <v>0</v>
      </c>
      <c r="K24" s="217">
        <f>IF(CuadroPresupuestos!$D$6=Listas!$A$3,SUMIF(CuadroPresupuestos!D$11:D$54,PlanInversion!C24,CuadroPresupuestos!K$11:K$54),SUMIF(CuadroPresupuestos!D$11:D$54,PlanInversion!C24,CuadroPresupuestos!H$11:H$54))</f>
        <v>0</v>
      </c>
    </row>
    <row r="25" spans="1:11" ht="15.75" customHeight="1" thickBot="1" x14ac:dyDescent="0.3">
      <c r="A25" s="116" t="s">
        <v>393</v>
      </c>
      <c r="B25" s="69"/>
      <c r="C25" s="380" t="s">
        <v>387</v>
      </c>
      <c r="D25" s="381"/>
      <c r="E25" s="218">
        <v>0</v>
      </c>
      <c r="F25" s="219">
        <f t="shared" ref="F25:H25" si="20">IFERROR(E25/E$8,0)</f>
        <v>0</v>
      </c>
      <c r="G25" s="218">
        <v>0</v>
      </c>
      <c r="H25" s="222">
        <f t="shared" si="20"/>
        <v>0</v>
      </c>
      <c r="I25" s="216">
        <f t="shared" si="17"/>
        <v>0</v>
      </c>
      <c r="J25" s="223">
        <f t="shared" si="2"/>
        <v>0</v>
      </c>
      <c r="K25" s="216">
        <f>IF(CuadroPresupuestos!$D$6=Listas!$A$3,SUMIF(CuadroPresupuestos!D$11:D$54,PlanInversion!C25,CuadroPresupuestos!K$11:K$54),SUMIF(CuadroPresupuestos!D$11:D$54,PlanInversion!C25,CuadroPresupuestos!H$11:H$54))</f>
        <v>0</v>
      </c>
    </row>
    <row r="26" spans="1:11" ht="15.75" thickBot="1" x14ac:dyDescent="0.3">
      <c r="A26" s="115" t="s">
        <v>393</v>
      </c>
      <c r="B26" s="68"/>
      <c r="C26" s="378" t="s">
        <v>388</v>
      </c>
      <c r="D26" s="379"/>
      <c r="E26" s="218">
        <v>0</v>
      </c>
      <c r="F26" s="219">
        <f t="shared" ref="F26:H26" si="21">IFERROR(E26/E$8,0)</f>
        <v>0</v>
      </c>
      <c r="G26" s="218">
        <v>0</v>
      </c>
      <c r="H26" s="219">
        <f t="shared" si="21"/>
        <v>0</v>
      </c>
      <c r="I26" s="217">
        <f t="shared" si="17"/>
        <v>0</v>
      </c>
      <c r="J26" s="220">
        <f t="shared" si="2"/>
        <v>0</v>
      </c>
      <c r="K26" s="217">
        <f>IF(CuadroPresupuestos!$D$6=Listas!$A$3,SUMIF(CuadroPresupuestos!D$11:D$54,PlanInversion!C26,CuadroPresupuestos!K$11:K$54),SUMIF(CuadroPresupuestos!D$11:D$54,PlanInversion!C26,CuadroPresupuestos!H$11:H$54))</f>
        <v>0</v>
      </c>
    </row>
    <row r="27" spans="1:11" ht="15.75" customHeight="1" thickBot="1" x14ac:dyDescent="0.3">
      <c r="A27" s="116" t="s">
        <v>393</v>
      </c>
      <c r="B27" s="69"/>
      <c r="C27" s="380" t="s">
        <v>389</v>
      </c>
      <c r="D27" s="381"/>
      <c r="E27" s="218">
        <v>0</v>
      </c>
      <c r="F27" s="219">
        <f t="shared" ref="F27:H27" si="22">IFERROR(E27/E$8,0)</f>
        <v>0</v>
      </c>
      <c r="G27" s="218">
        <v>0</v>
      </c>
      <c r="H27" s="222">
        <f t="shared" si="22"/>
        <v>0</v>
      </c>
      <c r="I27" s="216">
        <f t="shared" si="17"/>
        <v>0</v>
      </c>
      <c r="J27" s="223">
        <f t="shared" si="2"/>
        <v>0</v>
      </c>
      <c r="K27" s="216">
        <f>IF(CuadroPresupuestos!$D$6=Listas!$A$3,SUMIF(CuadroPresupuestos!D$11:D$54,PlanInversion!C27,CuadroPresupuestos!K$11:K$54),SUMIF(CuadroPresupuestos!D$11:D$54,PlanInversion!C27,CuadroPresupuestos!H$11:H$54))</f>
        <v>0</v>
      </c>
    </row>
    <row r="28" spans="1:11" ht="15.75" thickBot="1" x14ac:dyDescent="0.3">
      <c r="A28" s="115" t="s">
        <v>392</v>
      </c>
      <c r="B28" s="68"/>
      <c r="C28" s="382" t="s">
        <v>623</v>
      </c>
      <c r="D28" s="383"/>
      <c r="E28" s="218">
        <v>0</v>
      </c>
      <c r="F28" s="219">
        <f t="shared" ref="F28:H28" si="23">IFERROR(E28/E$8,0)</f>
        <v>0</v>
      </c>
      <c r="G28" s="218">
        <v>0</v>
      </c>
      <c r="H28" s="219">
        <f t="shared" si="23"/>
        <v>0</v>
      </c>
      <c r="I28" s="217">
        <f t="shared" si="17"/>
        <v>0</v>
      </c>
      <c r="J28" s="220">
        <f t="shared" si="2"/>
        <v>0</v>
      </c>
      <c r="K28" s="217">
        <f>IF(CuadroPresupuestos!$D$6=Listas!$A$3,SUMIF(CuadroPresupuestos!D$11:D$54,PlanInversion!C28,CuadroPresupuestos!K$11:K$54),SUMIF(CuadroPresupuestos!D$11:D$54,PlanInversion!C28,CuadroPresupuestos!H$11:H$54))</f>
        <v>0</v>
      </c>
    </row>
    <row r="29" spans="1:11" ht="15.75" customHeight="1" thickBot="1" x14ac:dyDescent="0.3">
      <c r="A29" s="116" t="s">
        <v>392</v>
      </c>
      <c r="B29" s="69"/>
      <c r="C29" s="382" t="s">
        <v>624</v>
      </c>
      <c r="D29" s="383"/>
      <c r="E29" s="218">
        <v>0</v>
      </c>
      <c r="F29" s="219">
        <f t="shared" ref="F29:H29" si="24">IFERROR(E29/E$8,0)</f>
        <v>0</v>
      </c>
      <c r="G29" s="218">
        <v>0</v>
      </c>
      <c r="H29" s="222">
        <f t="shared" si="24"/>
        <v>0</v>
      </c>
      <c r="I29" s="216">
        <f t="shared" si="17"/>
        <v>0</v>
      </c>
      <c r="J29" s="223">
        <f t="shared" si="2"/>
        <v>0</v>
      </c>
      <c r="K29" s="216">
        <f>IF(CuadroPresupuestos!$D$6=Listas!$A$3,SUMIF(CuadroPresupuestos!D$11:D$54,PlanInversion!C29,CuadroPresupuestos!K$11:K$54),SUMIF(CuadroPresupuestos!D$11:D$54,PlanInversion!C29,CuadroPresupuestos!H$11:H$54))</f>
        <v>0</v>
      </c>
    </row>
    <row r="30" spans="1:11" ht="15.75" thickBot="1" x14ac:dyDescent="0.3">
      <c r="A30" s="115" t="s">
        <v>392</v>
      </c>
      <c r="B30" s="68"/>
      <c r="C30" s="382" t="s">
        <v>625</v>
      </c>
      <c r="D30" s="383"/>
      <c r="E30" s="218">
        <v>0</v>
      </c>
      <c r="F30" s="219">
        <f t="shared" ref="F30:H41" si="25">IFERROR(E30/E$8,0)</f>
        <v>0</v>
      </c>
      <c r="G30" s="218">
        <v>0</v>
      </c>
      <c r="H30" s="219">
        <f t="shared" si="25"/>
        <v>0</v>
      </c>
      <c r="I30" s="217">
        <f t="shared" si="17"/>
        <v>0</v>
      </c>
      <c r="J30" s="220">
        <f t="shared" si="2"/>
        <v>0</v>
      </c>
      <c r="K30" s="217">
        <f>IF(CuadroPresupuestos!$D$6=Listas!$A$3,SUMIF(CuadroPresupuestos!D$11:D$54,PlanInversion!C30,CuadroPresupuestos!K$11:K$54),SUMIF(CuadroPresupuestos!D$11:D$54,PlanInversion!C30,CuadroPresupuestos!H$11:H$54))</f>
        <v>0</v>
      </c>
    </row>
    <row r="31" spans="1:11" s="33" customFormat="1" ht="15.75" customHeight="1" thickBot="1" x14ac:dyDescent="0.3">
      <c r="A31" s="114" t="s">
        <v>393</v>
      </c>
      <c r="B31" s="273" t="s">
        <v>559</v>
      </c>
      <c r="C31" s="271"/>
      <c r="D31" s="271"/>
      <c r="E31" s="225">
        <f>SUM(E32:E42)</f>
        <v>0</v>
      </c>
      <c r="F31" s="227">
        <f t="shared" si="25"/>
        <v>0</v>
      </c>
      <c r="G31" s="225">
        <f>SUM(G32:G42)</f>
        <v>0</v>
      </c>
      <c r="H31" s="227">
        <f t="shared" si="25"/>
        <v>0</v>
      </c>
      <c r="I31" s="225">
        <f>SUM(I32:I42)</f>
        <v>0</v>
      </c>
      <c r="J31" s="227">
        <f t="shared" si="2"/>
        <v>0</v>
      </c>
      <c r="K31" s="225">
        <f>SUM(K32:K42)</f>
        <v>0</v>
      </c>
    </row>
    <row r="32" spans="1:11" ht="15.75" thickBot="1" x14ac:dyDescent="0.3">
      <c r="A32" s="115" t="s">
        <v>393</v>
      </c>
      <c r="B32" s="68"/>
      <c r="C32" s="378" t="s">
        <v>550</v>
      </c>
      <c r="D32" s="379"/>
      <c r="E32" s="218">
        <v>0</v>
      </c>
      <c r="F32" s="219">
        <f t="shared" si="25"/>
        <v>0</v>
      </c>
      <c r="G32" s="218">
        <v>0</v>
      </c>
      <c r="H32" s="219">
        <f t="shared" si="25"/>
        <v>0</v>
      </c>
      <c r="I32" s="217">
        <f t="shared" ref="I32:I42" si="26">E32+G32</f>
        <v>0</v>
      </c>
      <c r="J32" s="220">
        <f t="shared" si="2"/>
        <v>0</v>
      </c>
      <c r="K32" s="217">
        <f>IF(CuadroPresupuestos!$D$6=Listas!$A$3,SUMIF(CuadroPresupuestos!D$11:D$54,PlanInversion!C32,CuadroPresupuestos!K$11:K$54),SUMIF(CuadroPresupuestos!D$11:D$54,PlanInversion!C32,CuadroPresupuestos!H$11:H$54))</f>
        <v>0</v>
      </c>
    </row>
    <row r="33" spans="1:11" ht="15.75" customHeight="1" thickBot="1" x14ac:dyDescent="0.3">
      <c r="A33" s="116" t="s">
        <v>393</v>
      </c>
      <c r="B33" s="69"/>
      <c r="C33" s="380" t="s">
        <v>551</v>
      </c>
      <c r="D33" s="381"/>
      <c r="E33" s="218">
        <v>0</v>
      </c>
      <c r="F33" s="219">
        <f t="shared" si="25"/>
        <v>0</v>
      </c>
      <c r="G33" s="218">
        <v>0</v>
      </c>
      <c r="H33" s="222">
        <f t="shared" si="25"/>
        <v>0</v>
      </c>
      <c r="I33" s="216">
        <f t="shared" si="26"/>
        <v>0</v>
      </c>
      <c r="J33" s="223">
        <f t="shared" si="2"/>
        <v>0</v>
      </c>
      <c r="K33" s="216">
        <f>IF(CuadroPresupuestos!$D$6=Listas!$A$3,SUMIF(CuadroPresupuestos!D$11:D$54,PlanInversion!C33,CuadroPresupuestos!K$11:K$54),SUMIF(CuadroPresupuestos!D$11:D$54,PlanInversion!C33,CuadroPresupuestos!H$11:H$54))</f>
        <v>0</v>
      </c>
    </row>
    <row r="34" spans="1:11" ht="15.75" thickBot="1" x14ac:dyDescent="0.3">
      <c r="A34" s="115" t="s">
        <v>393</v>
      </c>
      <c r="B34" s="68"/>
      <c r="C34" s="378" t="s">
        <v>552</v>
      </c>
      <c r="D34" s="379"/>
      <c r="E34" s="218">
        <v>0</v>
      </c>
      <c r="F34" s="219">
        <f t="shared" si="25"/>
        <v>0</v>
      </c>
      <c r="G34" s="218">
        <v>0</v>
      </c>
      <c r="H34" s="219">
        <f t="shared" si="25"/>
        <v>0</v>
      </c>
      <c r="I34" s="217">
        <f t="shared" si="26"/>
        <v>0</v>
      </c>
      <c r="J34" s="220">
        <f t="shared" si="2"/>
        <v>0</v>
      </c>
      <c r="K34" s="217">
        <f>IF(CuadroPresupuestos!$D$6=Listas!$A$3,SUMIF(CuadroPresupuestos!D$11:D$54,PlanInversion!C34,CuadroPresupuestos!K$11:K$54),SUMIF(CuadroPresupuestos!D$11:D$54,PlanInversion!C34,CuadroPresupuestos!H$11:H$54))</f>
        <v>0</v>
      </c>
    </row>
    <row r="35" spans="1:11" ht="15.75" customHeight="1" thickBot="1" x14ac:dyDescent="0.3">
      <c r="A35" s="116" t="s">
        <v>393</v>
      </c>
      <c r="B35" s="69"/>
      <c r="C35" s="380" t="s">
        <v>553</v>
      </c>
      <c r="D35" s="381"/>
      <c r="E35" s="218">
        <v>0</v>
      </c>
      <c r="F35" s="219">
        <f t="shared" si="25"/>
        <v>0</v>
      </c>
      <c r="G35" s="218">
        <v>0</v>
      </c>
      <c r="H35" s="222">
        <f t="shared" si="25"/>
        <v>0</v>
      </c>
      <c r="I35" s="216">
        <f t="shared" si="26"/>
        <v>0</v>
      </c>
      <c r="J35" s="223">
        <f t="shared" si="2"/>
        <v>0</v>
      </c>
      <c r="K35" s="216">
        <f>IF(CuadroPresupuestos!$D$6=Listas!$A$3,SUMIF(CuadroPresupuestos!D$11:D$54,PlanInversion!C35,CuadroPresupuestos!K$11:K$54),SUMIF(CuadroPresupuestos!D$11:D$54,PlanInversion!C35,CuadroPresupuestos!H$11:H$54))</f>
        <v>0</v>
      </c>
    </row>
    <row r="36" spans="1:11" ht="15.75" thickBot="1" x14ac:dyDescent="0.3">
      <c r="A36" s="115" t="s">
        <v>393</v>
      </c>
      <c r="B36" s="68"/>
      <c r="C36" s="378" t="s">
        <v>554</v>
      </c>
      <c r="D36" s="379"/>
      <c r="E36" s="218">
        <v>0</v>
      </c>
      <c r="F36" s="219">
        <f t="shared" si="25"/>
        <v>0</v>
      </c>
      <c r="G36" s="218">
        <v>0</v>
      </c>
      <c r="H36" s="219">
        <f t="shared" si="25"/>
        <v>0</v>
      </c>
      <c r="I36" s="217">
        <f t="shared" si="26"/>
        <v>0</v>
      </c>
      <c r="J36" s="220">
        <f t="shared" si="2"/>
        <v>0</v>
      </c>
      <c r="K36" s="217">
        <f>IF(CuadroPresupuestos!$D$6=Listas!$A$3,SUMIF(CuadroPresupuestos!D$11:D$54,PlanInversion!C36,CuadroPresupuestos!K$11:K$54),SUMIF(CuadroPresupuestos!D$11:D$54,PlanInversion!C36,CuadroPresupuestos!H$11:H$54))</f>
        <v>0</v>
      </c>
    </row>
    <row r="37" spans="1:11" ht="15.75" customHeight="1" thickBot="1" x14ac:dyDescent="0.3">
      <c r="A37" s="116" t="s">
        <v>393</v>
      </c>
      <c r="B37" s="69"/>
      <c r="C37" s="380" t="s">
        <v>555</v>
      </c>
      <c r="D37" s="381"/>
      <c r="E37" s="218">
        <v>0</v>
      </c>
      <c r="F37" s="219">
        <f t="shared" si="25"/>
        <v>0</v>
      </c>
      <c r="G37" s="218">
        <v>0</v>
      </c>
      <c r="H37" s="222">
        <f t="shared" si="25"/>
        <v>0</v>
      </c>
      <c r="I37" s="216">
        <f t="shared" si="26"/>
        <v>0</v>
      </c>
      <c r="J37" s="223">
        <f t="shared" si="2"/>
        <v>0</v>
      </c>
      <c r="K37" s="216">
        <f>IF(CuadroPresupuestos!$D$6=Listas!$A$3,SUMIF(CuadroPresupuestos!D$11:D$54,PlanInversion!C37,CuadroPresupuestos!K$11:K$54),SUMIF(CuadroPresupuestos!D$11:D$54,PlanInversion!C37,CuadroPresupuestos!H$11:H$54))</f>
        <v>0</v>
      </c>
    </row>
    <row r="38" spans="1:11" ht="15.75" thickBot="1" x14ac:dyDescent="0.3">
      <c r="A38" s="115" t="s">
        <v>393</v>
      </c>
      <c r="B38" s="68"/>
      <c r="C38" s="378" t="s">
        <v>556</v>
      </c>
      <c r="D38" s="379"/>
      <c r="E38" s="218">
        <v>0</v>
      </c>
      <c r="F38" s="219">
        <f t="shared" ref="F38:F39" si="27">IFERROR(E38/E$8,0)</f>
        <v>0</v>
      </c>
      <c r="G38" s="218">
        <v>0</v>
      </c>
      <c r="H38" s="219">
        <f t="shared" ref="H38:H39" si="28">IFERROR(G38/G$8,0)</f>
        <v>0</v>
      </c>
      <c r="I38" s="217">
        <f t="shared" ref="I38:I39" si="29">E38+G38</f>
        <v>0</v>
      </c>
      <c r="J38" s="220">
        <f t="shared" si="2"/>
        <v>0</v>
      </c>
      <c r="K38" s="217">
        <f>IF(CuadroPresupuestos!$D$6=Listas!$A$3,SUMIF(CuadroPresupuestos!D$11:D$54,PlanInversion!C38,CuadroPresupuestos!K$11:K$54),SUMIF(CuadroPresupuestos!D$11:D$54,PlanInversion!C38,CuadroPresupuestos!H$11:H$54))</f>
        <v>0</v>
      </c>
    </row>
    <row r="39" spans="1:11" ht="15.75" customHeight="1" thickBot="1" x14ac:dyDescent="0.3">
      <c r="A39" s="116" t="s">
        <v>393</v>
      </c>
      <c r="B39" s="69"/>
      <c r="C39" s="380" t="s">
        <v>557</v>
      </c>
      <c r="D39" s="381"/>
      <c r="E39" s="218">
        <v>0</v>
      </c>
      <c r="F39" s="219">
        <f t="shared" si="27"/>
        <v>0</v>
      </c>
      <c r="G39" s="218">
        <v>0</v>
      </c>
      <c r="H39" s="222">
        <f t="shared" si="28"/>
        <v>0</v>
      </c>
      <c r="I39" s="216">
        <f t="shared" si="29"/>
        <v>0</v>
      </c>
      <c r="J39" s="223">
        <f t="shared" si="2"/>
        <v>0</v>
      </c>
      <c r="K39" s="216">
        <f>IF(CuadroPresupuestos!$D$6=Listas!$A$3,SUMIF(CuadroPresupuestos!D$11:D$54,PlanInversion!C39,CuadroPresupuestos!K$11:K$54),SUMIF(CuadroPresupuestos!D$11:D$54,PlanInversion!C39,CuadroPresupuestos!H$11:H$54))</f>
        <v>0</v>
      </c>
    </row>
    <row r="40" spans="1:11" ht="15.75" thickBot="1" x14ac:dyDescent="0.3">
      <c r="A40" s="115" t="s">
        <v>392</v>
      </c>
      <c r="B40" s="68"/>
      <c r="C40" s="378" t="s">
        <v>558</v>
      </c>
      <c r="D40" s="379"/>
      <c r="E40" s="218">
        <v>0</v>
      </c>
      <c r="F40" s="219">
        <f t="shared" si="25"/>
        <v>0</v>
      </c>
      <c r="G40" s="218">
        <v>0</v>
      </c>
      <c r="H40" s="219">
        <f t="shared" si="25"/>
        <v>0</v>
      </c>
      <c r="I40" s="217">
        <f t="shared" si="26"/>
        <v>0</v>
      </c>
      <c r="J40" s="220">
        <f t="shared" si="2"/>
        <v>0</v>
      </c>
      <c r="K40" s="217">
        <f>IF(CuadroPresupuestos!$D$6=Listas!$A$3,SUMIF(CuadroPresupuestos!D$11:D$54,PlanInversion!C40,CuadroPresupuestos!K$11:K$54),SUMIF(CuadroPresupuestos!D$11:D$54,PlanInversion!C40,CuadroPresupuestos!H$11:H$54))</f>
        <v>0</v>
      </c>
    </row>
    <row r="41" spans="1:11" ht="15.75" customHeight="1" thickBot="1" x14ac:dyDescent="0.3">
      <c r="A41" s="116" t="s">
        <v>392</v>
      </c>
      <c r="B41" s="69"/>
      <c r="C41" s="382" t="s">
        <v>621</v>
      </c>
      <c r="D41" s="383"/>
      <c r="E41" s="218">
        <v>0</v>
      </c>
      <c r="F41" s="219">
        <f t="shared" si="25"/>
        <v>0</v>
      </c>
      <c r="G41" s="218">
        <v>0</v>
      </c>
      <c r="H41" s="222">
        <f t="shared" si="25"/>
        <v>0</v>
      </c>
      <c r="I41" s="216">
        <f t="shared" si="26"/>
        <v>0</v>
      </c>
      <c r="J41" s="223">
        <f t="shared" si="2"/>
        <v>0</v>
      </c>
      <c r="K41" s="216">
        <f>IF(CuadroPresupuestos!$D$6=Listas!$A$3,SUMIF(CuadroPresupuestos!D$11:D$54,PlanInversion!C41,CuadroPresupuestos!K$11:K$54),SUMIF(CuadroPresupuestos!D$11:D$54,PlanInversion!C41,CuadroPresupuestos!H$11:H$54))</f>
        <v>0</v>
      </c>
    </row>
    <row r="42" spans="1:11" ht="15.75" thickBot="1" x14ac:dyDescent="0.3">
      <c r="A42" s="115" t="s">
        <v>392</v>
      </c>
      <c r="B42" s="68"/>
      <c r="C42" s="382" t="s">
        <v>622</v>
      </c>
      <c r="D42" s="383"/>
      <c r="E42" s="218">
        <v>0</v>
      </c>
      <c r="F42" s="219">
        <f t="shared" ref="F42" si="30">IFERROR(E42/E$8,0)</f>
        <v>0</v>
      </c>
      <c r="G42" s="218">
        <v>0</v>
      </c>
      <c r="H42" s="219">
        <f t="shared" ref="H42" si="31">IFERROR(G42/G$8,0)</f>
        <v>0</v>
      </c>
      <c r="I42" s="217">
        <f t="shared" si="26"/>
        <v>0</v>
      </c>
      <c r="J42" s="220">
        <f t="shared" si="2"/>
        <v>0</v>
      </c>
      <c r="K42" s="217">
        <f>IF(CuadroPresupuestos!$D$6=Listas!$A$3,SUMIF(CuadroPresupuestos!D$11:D$54,PlanInversion!C42,CuadroPresupuestos!K$11:K$54),SUMIF(CuadroPresupuestos!D$11:D$54,PlanInversion!C42,CuadroPresupuestos!H$11:H$54))</f>
        <v>0</v>
      </c>
    </row>
    <row r="43" spans="1:11" s="32" customFormat="1" x14ac:dyDescent="0.25">
      <c r="A43" s="117" t="s">
        <v>311</v>
      </c>
      <c r="B43" s="37"/>
      <c r="C43" s="38"/>
      <c r="D43" s="39"/>
      <c r="E43" s="40"/>
      <c r="F43" s="41"/>
      <c r="G43" s="40"/>
      <c r="H43" s="41"/>
      <c r="I43" s="40"/>
      <c r="J43" s="40"/>
      <c r="K43" s="41"/>
    </row>
    <row r="44" spans="1:11" s="32" customFormat="1" x14ac:dyDescent="0.25">
      <c r="A44" s="117" t="s">
        <v>311</v>
      </c>
      <c r="B44" s="42" t="str">
        <f>AutoBaremo!B195</f>
        <v xml:space="preserve">OBSERVACIONES: </v>
      </c>
      <c r="C44" s="38"/>
      <c r="D44" s="39"/>
      <c r="E44" s="40"/>
      <c r="F44" s="41"/>
      <c r="G44" s="40"/>
      <c r="H44" s="41"/>
      <c r="I44" s="40"/>
      <c r="J44" s="40"/>
      <c r="K44" s="41"/>
    </row>
    <row r="45" spans="1:11" s="32" customFormat="1" x14ac:dyDescent="0.25">
      <c r="A45" s="117" t="s">
        <v>311</v>
      </c>
      <c r="B45" s="37"/>
      <c r="C45" s="38"/>
      <c r="D45" s="39"/>
      <c r="E45" s="40"/>
      <c r="F45" s="41"/>
      <c r="G45" s="40"/>
      <c r="H45" s="41"/>
      <c r="I45" s="40"/>
      <c r="J45" s="40"/>
      <c r="K45" s="41"/>
    </row>
    <row r="46" spans="1:11" s="32" customFormat="1" ht="15.75" thickBot="1" x14ac:dyDescent="0.3">
      <c r="A46" s="117" t="s">
        <v>311</v>
      </c>
      <c r="B46" s="37"/>
      <c r="C46" s="38"/>
      <c r="D46" s="39"/>
      <c r="E46" s="40"/>
      <c r="F46" s="41"/>
      <c r="G46" s="40"/>
      <c r="H46" s="41"/>
      <c r="I46" s="40"/>
      <c r="J46" s="40"/>
      <c r="K46" s="41"/>
    </row>
    <row r="47" spans="1:11" s="32" customFormat="1" x14ac:dyDescent="0.25">
      <c r="A47" s="118" t="s">
        <v>311</v>
      </c>
      <c r="B47" s="44"/>
      <c r="C47" s="45"/>
      <c r="D47" s="76"/>
      <c r="E47" s="250"/>
      <c r="F47" s="251"/>
      <c r="G47" s="252"/>
      <c r="H47" s="41"/>
      <c r="I47" s="40"/>
      <c r="J47" s="40"/>
      <c r="K47" s="41"/>
    </row>
    <row r="48" spans="1:11" s="50" customFormat="1" x14ac:dyDescent="0.25">
      <c r="A48" s="119" t="s">
        <v>311</v>
      </c>
      <c r="B48" s="46" t="s">
        <v>146</v>
      </c>
      <c r="C48" s="47" t="str">
        <f>AutoBaremo!C201</f>
        <v/>
      </c>
      <c r="D48" s="77" t="str">
        <f>AutoBaremo!D201</f>
        <v/>
      </c>
      <c r="E48" s="248"/>
      <c r="F48" s="249"/>
      <c r="G48" s="253"/>
      <c r="H48" s="49"/>
      <c r="I48" s="48"/>
      <c r="J48" s="48"/>
      <c r="K48" s="49"/>
    </row>
    <row r="49" spans="1:11" s="50" customFormat="1" x14ac:dyDescent="0.25">
      <c r="A49" s="119" t="s">
        <v>311</v>
      </c>
      <c r="B49" s="46" t="s">
        <v>147</v>
      </c>
      <c r="C49" s="51" t="str">
        <f>AutoBaremo!C202</f>
        <v/>
      </c>
      <c r="D49" s="80"/>
      <c r="E49" s="248"/>
      <c r="F49" s="249"/>
      <c r="G49" s="253"/>
      <c r="H49" s="49"/>
      <c r="I49" s="48"/>
      <c r="J49" s="48"/>
      <c r="K49" s="49"/>
    </row>
    <row r="50" spans="1:11" s="32" customFormat="1" x14ac:dyDescent="0.25">
      <c r="A50" s="118" t="s">
        <v>311</v>
      </c>
      <c r="B50" s="52"/>
      <c r="C50" s="53"/>
      <c r="D50" s="81"/>
      <c r="E50" s="246"/>
      <c r="F50" s="247"/>
      <c r="G50" s="254"/>
      <c r="H50" s="41"/>
      <c r="I50" s="40"/>
      <c r="J50" s="40"/>
      <c r="K50" s="41"/>
    </row>
    <row r="51" spans="1:11" s="32" customFormat="1" x14ac:dyDescent="0.25">
      <c r="A51" s="118" t="s">
        <v>311</v>
      </c>
      <c r="B51" s="52"/>
      <c r="C51" s="53"/>
      <c r="D51" s="81"/>
      <c r="E51" s="246"/>
      <c r="F51" s="247"/>
      <c r="G51" s="254"/>
      <c r="H51" s="41"/>
      <c r="I51" s="40"/>
      <c r="J51" s="40"/>
      <c r="K51" s="41"/>
    </row>
    <row r="52" spans="1:11" s="32" customFormat="1" x14ac:dyDescent="0.25">
      <c r="A52" s="118" t="s">
        <v>311</v>
      </c>
      <c r="B52" s="52"/>
      <c r="C52" s="53"/>
      <c r="D52" s="81"/>
      <c r="E52" s="246"/>
      <c r="F52" s="247"/>
      <c r="G52" s="254"/>
      <c r="H52" s="41"/>
      <c r="I52" s="40"/>
      <c r="J52" s="40"/>
      <c r="K52" s="41"/>
    </row>
    <row r="53" spans="1:11" s="32" customFormat="1" ht="15.75" thickBot="1" x14ac:dyDescent="0.3">
      <c r="A53" s="118" t="s">
        <v>311</v>
      </c>
      <c r="B53" s="54"/>
      <c r="C53" s="55"/>
      <c r="D53" s="255"/>
      <c r="E53" s="256"/>
      <c r="F53" s="257"/>
      <c r="G53" s="258"/>
      <c r="H53" s="41"/>
      <c r="I53" s="40"/>
      <c r="J53" s="40"/>
      <c r="K53" s="41"/>
    </row>
    <row r="54" spans="1:11" x14ac:dyDescent="0.25">
      <c r="A54" s="121"/>
      <c r="B54" s="57"/>
      <c r="C54" s="57"/>
      <c r="D54" s="57"/>
      <c r="E54" s="58"/>
      <c r="F54" s="59"/>
      <c r="G54" s="58"/>
      <c r="H54" s="59"/>
      <c r="I54" s="58"/>
      <c r="J54" s="58"/>
      <c r="K54" s="59"/>
    </row>
    <row r="55" spans="1:11" x14ac:dyDescent="0.25">
      <c r="A55" s="122"/>
      <c r="B55" s="28"/>
      <c r="C55" s="28"/>
      <c r="D55" s="28"/>
      <c r="E55" s="61"/>
      <c r="G55" s="61"/>
      <c r="I55" s="61"/>
      <c r="J55" s="61"/>
    </row>
    <row r="56" spans="1:11" x14ac:dyDescent="0.25">
      <c r="A56" s="122"/>
      <c r="B56" s="28"/>
      <c r="C56" s="28"/>
      <c r="D56" s="28"/>
      <c r="E56" s="61"/>
      <c r="G56" s="61"/>
      <c r="I56" s="61"/>
      <c r="J56" s="61"/>
    </row>
    <row r="57" spans="1:11" x14ac:dyDescent="0.25">
      <c r="A57" s="122"/>
      <c r="B57" s="28"/>
      <c r="C57" s="28"/>
      <c r="D57" s="28"/>
      <c r="E57" s="61"/>
      <c r="G57" s="61"/>
      <c r="I57" s="61"/>
      <c r="J57" s="61"/>
    </row>
    <row r="58" spans="1:11" x14ac:dyDescent="0.25">
      <c r="A58" s="122"/>
      <c r="B58" s="28"/>
      <c r="C58" s="28"/>
      <c r="D58" s="28"/>
      <c r="E58" s="61"/>
      <c r="G58" s="61"/>
      <c r="I58" s="61"/>
      <c r="J58" s="61"/>
    </row>
    <row r="59" spans="1:11" x14ac:dyDescent="0.25">
      <c r="A59" s="122"/>
      <c r="B59" s="28"/>
      <c r="C59" s="28"/>
      <c r="D59" s="28"/>
      <c r="E59" s="61"/>
      <c r="G59" s="61"/>
      <c r="I59" s="61"/>
      <c r="J59" s="61"/>
    </row>
    <row r="60" spans="1:11" x14ac:dyDescent="0.25">
      <c r="A60" s="122"/>
      <c r="B60" s="28"/>
      <c r="C60" s="28"/>
      <c r="D60" s="28"/>
      <c r="E60" s="61"/>
      <c r="G60" s="61"/>
      <c r="I60" s="61"/>
      <c r="J60" s="61"/>
    </row>
    <row r="61" spans="1:11" x14ac:dyDescent="0.25">
      <c r="A61" s="122"/>
      <c r="B61" s="28"/>
      <c r="C61" s="28"/>
      <c r="D61" s="28"/>
      <c r="E61" s="61"/>
      <c r="G61" s="61"/>
      <c r="I61" s="61"/>
      <c r="J61" s="61"/>
    </row>
    <row r="62" spans="1:11" x14ac:dyDescent="0.25">
      <c r="A62" s="122"/>
      <c r="B62" s="28"/>
      <c r="C62" s="28"/>
      <c r="D62" s="28"/>
      <c r="E62" s="61"/>
      <c r="G62" s="61"/>
      <c r="I62" s="61"/>
      <c r="J62" s="61"/>
    </row>
    <row r="63" spans="1:11" x14ac:dyDescent="0.25">
      <c r="A63" s="122"/>
      <c r="B63" s="28"/>
      <c r="C63" s="28"/>
      <c r="D63" s="28"/>
      <c r="E63" s="61"/>
      <c r="G63" s="61"/>
      <c r="I63" s="61"/>
      <c r="J63" s="61"/>
    </row>
    <row r="64" spans="1:11" x14ac:dyDescent="0.25">
      <c r="A64" s="122"/>
      <c r="B64" s="28"/>
      <c r="C64" s="28"/>
      <c r="D64" s="28"/>
      <c r="E64" s="61"/>
    </row>
    <row r="65" spans="1:5" x14ac:dyDescent="0.25">
      <c r="A65" s="122"/>
      <c r="B65" s="28"/>
      <c r="C65" s="28"/>
      <c r="D65" s="28"/>
      <c r="E65" s="61"/>
    </row>
    <row r="66" spans="1:5" x14ac:dyDescent="0.25">
      <c r="A66" s="122"/>
      <c r="B66" s="28"/>
      <c r="C66" s="28"/>
      <c r="D66" s="28"/>
      <c r="E66" s="61"/>
    </row>
    <row r="67" spans="1:5" x14ac:dyDescent="0.25">
      <c r="A67" s="122"/>
      <c r="B67" s="28"/>
      <c r="C67" s="28"/>
      <c r="D67" s="28"/>
      <c r="E67" s="61"/>
    </row>
    <row r="68" spans="1:5" x14ac:dyDescent="0.25">
      <c r="A68" s="122"/>
      <c r="B68" s="28"/>
      <c r="C68" s="28"/>
      <c r="D68" s="28"/>
      <c r="E68" s="61"/>
    </row>
    <row r="69" spans="1:5" x14ac:dyDescent="0.25">
      <c r="A69" s="122"/>
      <c r="B69" s="28"/>
      <c r="C69" s="28"/>
      <c r="D69" s="28"/>
      <c r="E69" s="61"/>
    </row>
    <row r="70" spans="1:5" x14ac:dyDescent="0.25">
      <c r="A70" s="122"/>
      <c r="B70" s="28"/>
      <c r="C70" s="28"/>
      <c r="D70" s="28"/>
      <c r="E70" s="61"/>
    </row>
    <row r="71" spans="1:5" x14ac:dyDescent="0.25">
      <c r="A71" s="122"/>
      <c r="B71" s="28"/>
      <c r="C71" s="28"/>
      <c r="D71" s="28"/>
      <c r="E71" s="61"/>
    </row>
    <row r="72" spans="1:5" x14ac:dyDescent="0.25">
      <c r="A72" s="122"/>
      <c r="B72" s="28"/>
      <c r="C72" s="28"/>
      <c r="D72" s="28"/>
      <c r="E72" s="61"/>
    </row>
    <row r="73" spans="1:5" x14ac:dyDescent="0.25">
      <c r="A73" s="122"/>
      <c r="B73" s="28"/>
      <c r="C73" s="28"/>
      <c r="D73" s="28"/>
      <c r="E73" s="61"/>
    </row>
    <row r="74" spans="1:5" x14ac:dyDescent="0.25">
      <c r="A74" s="122"/>
      <c r="B74" s="28"/>
      <c r="C74" s="28"/>
      <c r="D74" s="28"/>
      <c r="E74" s="61"/>
    </row>
    <row r="75" spans="1:5" x14ac:dyDescent="0.25">
      <c r="A75" s="122"/>
      <c r="B75" s="28"/>
      <c r="C75" s="28"/>
      <c r="D75" s="28"/>
      <c r="E75" s="61"/>
    </row>
    <row r="76" spans="1:5" x14ac:dyDescent="0.25">
      <c r="A76" s="122"/>
      <c r="B76" s="28"/>
      <c r="C76" s="28"/>
      <c r="D76" s="28"/>
      <c r="E76" s="61"/>
    </row>
    <row r="77" spans="1:5" x14ac:dyDescent="0.25">
      <c r="A77" s="122"/>
      <c r="B77" s="28"/>
      <c r="C77" s="28"/>
      <c r="D77" s="28"/>
      <c r="E77" s="61"/>
    </row>
    <row r="78" spans="1:5" x14ac:dyDescent="0.25">
      <c r="A78" s="122"/>
      <c r="B78" s="28"/>
      <c r="C78" s="28"/>
      <c r="D78" s="28"/>
      <c r="E78" s="61"/>
    </row>
    <row r="79" spans="1:5" x14ac:dyDescent="0.25">
      <c r="A79" s="122"/>
      <c r="B79" s="28"/>
      <c r="C79" s="28"/>
      <c r="D79" s="28"/>
      <c r="E79" s="61"/>
    </row>
    <row r="80" spans="1:5" x14ac:dyDescent="0.25">
      <c r="A80" s="122"/>
      <c r="B80" s="28"/>
      <c r="C80" s="28"/>
      <c r="D80" s="28"/>
      <c r="E80" s="61"/>
    </row>
    <row r="81" spans="1:5" x14ac:dyDescent="0.25">
      <c r="A81" s="122"/>
      <c r="B81" s="28"/>
      <c r="C81" s="28"/>
      <c r="D81" s="28"/>
      <c r="E81" s="61"/>
    </row>
    <row r="82" spans="1:5" x14ac:dyDescent="0.25">
      <c r="A82" s="122"/>
      <c r="B82" s="28"/>
      <c r="C82" s="28"/>
      <c r="D82" s="28"/>
      <c r="E82" s="61"/>
    </row>
    <row r="83" spans="1:5" x14ac:dyDescent="0.25">
      <c r="A83" s="122"/>
      <c r="B83" s="28"/>
      <c r="C83" s="28"/>
      <c r="D83" s="28"/>
      <c r="E83" s="61"/>
    </row>
    <row r="84" spans="1:5" x14ac:dyDescent="0.25">
      <c r="A84" s="122"/>
      <c r="B84" s="28"/>
      <c r="C84" s="28"/>
      <c r="D84" s="28"/>
      <c r="E84" s="61"/>
    </row>
    <row r="85" spans="1:5" x14ac:dyDescent="0.25">
      <c r="A85" s="122"/>
      <c r="B85" s="28"/>
      <c r="C85" s="28"/>
      <c r="D85" s="28"/>
      <c r="E85" s="61"/>
    </row>
    <row r="86" spans="1:5" x14ac:dyDescent="0.25">
      <c r="A86" s="122"/>
      <c r="B86" s="28"/>
      <c r="C86" s="28"/>
      <c r="D86" s="28"/>
      <c r="E86" s="61"/>
    </row>
    <row r="87" spans="1:5" x14ac:dyDescent="0.25">
      <c r="A87" s="122"/>
      <c r="B87" s="28"/>
      <c r="C87" s="28"/>
      <c r="D87" s="28"/>
      <c r="E87" s="61"/>
    </row>
    <row r="88" spans="1:5" x14ac:dyDescent="0.25">
      <c r="A88" s="122"/>
      <c r="B88" s="28"/>
      <c r="C88" s="28"/>
      <c r="D88" s="28"/>
      <c r="E88" s="61"/>
    </row>
    <row r="89" spans="1:5" x14ac:dyDescent="0.25">
      <c r="A89" s="122"/>
      <c r="B89" s="28"/>
      <c r="C89" s="28"/>
      <c r="D89" s="28"/>
      <c r="E89" s="61"/>
    </row>
    <row r="90" spans="1:5" x14ac:dyDescent="0.25">
      <c r="A90" s="122"/>
      <c r="B90" s="28"/>
      <c r="C90" s="28"/>
      <c r="D90" s="28"/>
      <c r="E90" s="61"/>
    </row>
    <row r="91" spans="1:5" x14ac:dyDescent="0.25">
      <c r="A91" s="122"/>
      <c r="B91" s="28"/>
      <c r="C91" s="28"/>
      <c r="D91" s="28"/>
      <c r="E91" s="61"/>
    </row>
    <row r="92" spans="1:5" x14ac:dyDescent="0.25">
      <c r="A92" s="122"/>
      <c r="B92" s="28"/>
      <c r="C92" s="28"/>
      <c r="D92" s="28"/>
      <c r="E92" s="61"/>
    </row>
    <row r="93" spans="1:5" x14ac:dyDescent="0.25">
      <c r="A93" s="122"/>
      <c r="B93" s="28"/>
      <c r="C93" s="28"/>
      <c r="D93" s="28"/>
      <c r="E93" s="61"/>
    </row>
    <row r="94" spans="1:5" x14ac:dyDescent="0.25">
      <c r="A94" s="122"/>
      <c r="B94" s="28"/>
      <c r="C94" s="28"/>
      <c r="D94" s="28"/>
      <c r="E94" s="61"/>
    </row>
    <row r="95" spans="1:5" x14ac:dyDescent="0.25">
      <c r="A95" s="122"/>
      <c r="B95" s="28"/>
      <c r="C95" s="28"/>
      <c r="D95" s="28"/>
      <c r="E95" s="61"/>
    </row>
    <row r="96" spans="1:5" x14ac:dyDescent="0.25">
      <c r="A96" s="122"/>
      <c r="B96" s="28"/>
      <c r="C96" s="28"/>
      <c r="D96" s="28"/>
      <c r="E96" s="61"/>
    </row>
    <row r="97" spans="1:5" x14ac:dyDescent="0.25">
      <c r="A97" s="122"/>
      <c r="B97" s="28"/>
      <c r="C97" s="28"/>
      <c r="D97" s="28"/>
      <c r="E97" s="61"/>
    </row>
    <row r="98" spans="1:5" x14ac:dyDescent="0.25">
      <c r="A98" s="122"/>
      <c r="B98" s="28"/>
      <c r="C98" s="28"/>
      <c r="D98" s="28"/>
      <c r="E98" s="61"/>
    </row>
    <row r="99" spans="1:5" x14ac:dyDescent="0.25">
      <c r="A99" s="122"/>
      <c r="B99" s="28"/>
      <c r="C99" s="28"/>
      <c r="D99" s="28"/>
      <c r="E99" s="61"/>
    </row>
    <row r="100" spans="1:5" x14ac:dyDescent="0.25">
      <c r="A100" s="122"/>
      <c r="B100" s="28"/>
      <c r="C100" s="28"/>
      <c r="D100" s="28"/>
      <c r="E100" s="61"/>
    </row>
    <row r="101" spans="1:5" x14ac:dyDescent="0.25">
      <c r="A101" s="122"/>
      <c r="B101" s="28"/>
      <c r="C101" s="28"/>
      <c r="D101" s="28"/>
      <c r="E101" s="61"/>
    </row>
    <row r="102" spans="1:5" x14ac:dyDescent="0.25">
      <c r="A102" s="122"/>
      <c r="B102" s="28"/>
      <c r="C102" s="28"/>
      <c r="D102" s="28"/>
      <c r="E102" s="61"/>
    </row>
    <row r="103" spans="1:5" x14ac:dyDescent="0.25">
      <c r="A103" s="122"/>
      <c r="B103" s="28"/>
      <c r="C103" s="28"/>
      <c r="D103" s="28"/>
      <c r="E103" s="61"/>
    </row>
    <row r="104" spans="1:5" x14ac:dyDescent="0.25">
      <c r="A104" s="122"/>
      <c r="B104" s="28"/>
      <c r="C104" s="28"/>
      <c r="D104" s="28"/>
      <c r="E104" s="61"/>
    </row>
    <row r="105" spans="1:5" x14ac:dyDescent="0.25">
      <c r="A105" s="122"/>
      <c r="B105" s="28"/>
      <c r="C105" s="28"/>
      <c r="D105" s="28"/>
      <c r="E105" s="61"/>
    </row>
    <row r="106" spans="1:5" x14ac:dyDescent="0.25">
      <c r="A106" s="122"/>
      <c r="B106" s="28"/>
      <c r="C106" s="28"/>
      <c r="D106" s="28"/>
      <c r="E106" s="61"/>
    </row>
    <row r="107" spans="1:5" x14ac:dyDescent="0.25">
      <c r="A107" s="122"/>
      <c r="B107" s="28"/>
      <c r="C107" s="28"/>
      <c r="D107" s="28"/>
      <c r="E107" s="61"/>
    </row>
    <row r="108" spans="1:5" x14ac:dyDescent="0.25">
      <c r="A108" s="122"/>
      <c r="B108" s="28"/>
      <c r="C108" s="28"/>
      <c r="D108" s="28"/>
      <c r="E108" s="61"/>
    </row>
    <row r="109" spans="1:5" x14ac:dyDescent="0.25">
      <c r="A109" s="122"/>
      <c r="B109" s="28"/>
      <c r="C109" s="28"/>
      <c r="D109" s="28"/>
      <c r="E109" s="61"/>
    </row>
    <row r="110" spans="1:5" x14ac:dyDescent="0.25">
      <c r="A110" s="122"/>
      <c r="B110" s="28"/>
      <c r="C110" s="28"/>
      <c r="D110" s="28"/>
      <c r="E110" s="61"/>
    </row>
  </sheetData>
  <sheetProtection algorithmName="SHA-512" hashValue="uTz09dMd01tetiHDIbFhpc/y5eZ3IBNXeIK1bQVi4MnUm8vstr2ZLvHAjbJ1OZagiEJyuBn/NGBI9QFRtyLcsQ==" saltValue="WiA4X9+QKuIIb0wrwQSusg==" spinCount="100000" sheet="1" selectLockedCells="1" autoFilter="0"/>
  <autoFilter ref="A6:C6"/>
  <mergeCells count="39">
    <mergeCell ref="I1:K1"/>
    <mergeCell ref="C29:D29"/>
    <mergeCell ref="C22:D22"/>
    <mergeCell ref="C20:D20"/>
    <mergeCell ref="C16:D16"/>
    <mergeCell ref="C23:D23"/>
    <mergeCell ref="C28:D28"/>
    <mergeCell ref="C17:D17"/>
    <mergeCell ref="C19:D19"/>
    <mergeCell ref="C4:D4"/>
    <mergeCell ref="E7:F7"/>
    <mergeCell ref="G7:H7"/>
    <mergeCell ref="B8:D8"/>
    <mergeCell ref="C2:K2"/>
    <mergeCell ref="C3:K3"/>
    <mergeCell ref="B1:G1"/>
    <mergeCell ref="C32:D32"/>
    <mergeCell ref="C33:D33"/>
    <mergeCell ref="C34:D34"/>
    <mergeCell ref="C35:D35"/>
    <mergeCell ref="C10:D10"/>
    <mergeCell ref="C18:D18"/>
    <mergeCell ref="C11:D11"/>
    <mergeCell ref="C12:D12"/>
    <mergeCell ref="C13:D13"/>
    <mergeCell ref="C14:D14"/>
    <mergeCell ref="C15:D15"/>
    <mergeCell ref="C30:D30"/>
    <mergeCell ref="C25:D25"/>
    <mergeCell ref="C26:D26"/>
    <mergeCell ref="C27:D27"/>
    <mergeCell ref="C24:D24"/>
    <mergeCell ref="C36:D36"/>
    <mergeCell ref="C37:D37"/>
    <mergeCell ref="C40:D40"/>
    <mergeCell ref="C41:D41"/>
    <mergeCell ref="C42:D42"/>
    <mergeCell ref="C38:D38"/>
    <mergeCell ref="C39:D39"/>
  </mergeCells>
  <pageMargins left="0.35433070866141736" right="0.15748031496062992" top="1.1417322834645669" bottom="0.78740157480314965" header="0.31496062992125984" footer="0.31496062992125984"/>
  <pageSetup paperSize="9" scale="65"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Listas!$A$11:$A$21</xm:f>
          </x14:formula1>
          <xm:sqref>C4:D4</xm:sqref>
        </x14:dataValidation>
        <x14:dataValidation type="list" allowBlank="1" showInputMessage="1" showErrorMessage="1">
          <x14:formula1>
            <xm:f>Listas!$A$2:$A$3</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C00000"/>
    <pageSetUpPr fitToPage="1"/>
  </sheetPr>
  <dimension ref="A1:J114"/>
  <sheetViews>
    <sheetView zoomScaleNormal="100" zoomScaleSheetLayoutView="110" workbookViewId="0">
      <selection activeCell="C36" sqref="C36:D36"/>
    </sheetView>
  </sheetViews>
  <sheetFormatPr baseColWidth="10" defaultColWidth="11.42578125" defaultRowHeight="15" x14ac:dyDescent="0.25"/>
  <cols>
    <col min="1" max="1" width="8.5703125" style="128" customWidth="1"/>
    <col min="2" max="2" width="7.5703125" style="64" customWidth="1"/>
    <col min="3" max="3" width="24.5703125" style="65" customWidth="1"/>
    <col min="4" max="4" width="34.42578125" style="66" customWidth="1"/>
    <col min="5" max="5" width="21.140625" style="67" customWidth="1"/>
    <col min="6" max="6" width="14.85546875" style="62" customWidth="1"/>
    <col min="7" max="7" width="16.42578125" style="67" customWidth="1"/>
    <col min="8" max="8" width="16.42578125" style="62" customWidth="1"/>
    <col min="9" max="16384" width="11.42578125" style="28"/>
  </cols>
  <sheetData>
    <row r="1" spans="1:10" ht="24.75" customHeight="1" thickTop="1" thickBot="1" x14ac:dyDescent="0.4">
      <c r="A1" s="120"/>
      <c r="B1" s="374" t="s">
        <v>676</v>
      </c>
      <c r="C1" s="375"/>
      <c r="D1" s="375"/>
      <c r="E1" s="389"/>
      <c r="F1" s="327"/>
      <c r="G1" s="390" t="str">
        <f>AutoBaremo!F1</f>
        <v>GDR-JA-07 Ver.1.1 Diciembre 2017</v>
      </c>
      <c r="H1" s="391"/>
    </row>
    <row r="2" spans="1:10" ht="16.5" thickTop="1" thickBot="1" x14ac:dyDescent="0.3">
      <c r="A2" s="120"/>
      <c r="B2" s="139" t="s">
        <v>4</v>
      </c>
      <c r="C2" s="372" t="str">
        <f>IF(AutoBaremo!C2:K2=0,"",AutoBaremo!C2:K2)</f>
        <v/>
      </c>
      <c r="D2" s="372"/>
      <c r="E2" s="372"/>
      <c r="F2" s="372"/>
      <c r="G2" s="372"/>
      <c r="H2" s="372"/>
    </row>
    <row r="3" spans="1:10" ht="15.75" customHeight="1" thickTop="1" thickBot="1" x14ac:dyDescent="0.3">
      <c r="A3" s="120"/>
      <c r="B3" s="139" t="s">
        <v>3</v>
      </c>
      <c r="C3" s="372" t="str">
        <f>IF(AutoBaremo!C3:K3=0,"",AutoBaremo!C3:K3)</f>
        <v/>
      </c>
      <c r="D3" s="372"/>
      <c r="E3" s="372"/>
      <c r="F3" s="372"/>
      <c r="G3" s="372"/>
      <c r="H3" s="372"/>
    </row>
    <row r="4" spans="1:10" ht="16.5" thickTop="1" thickBot="1" x14ac:dyDescent="0.3">
      <c r="A4" s="120"/>
      <c r="B4" s="139" t="s">
        <v>14</v>
      </c>
      <c r="C4" s="372" t="str">
        <f>IF(AutoBaremo!C4:K4=0,"",AutoBaremo!C4:K4)</f>
        <v/>
      </c>
      <c r="D4" s="372"/>
      <c r="E4" s="164"/>
      <c r="F4" s="165"/>
      <c r="G4" s="164"/>
      <c r="H4" s="165"/>
    </row>
    <row r="5" spans="1:10" ht="16.5" thickTop="1" thickBot="1" x14ac:dyDescent="0.3">
      <c r="A5" s="120"/>
      <c r="B5" s="139" t="s">
        <v>129</v>
      </c>
      <c r="C5" s="168" t="str">
        <f>IF(AutoBaremo!C5:K5=0,"",AutoBaremo!C5:K5)</f>
        <v/>
      </c>
      <c r="D5" s="142"/>
      <c r="E5" s="166" t="str">
        <f>IF(E9&lt;&gt;PlanInversion!I8,Listas!A45,"")</f>
        <v/>
      </c>
      <c r="F5" s="158"/>
      <c r="G5" s="167" t="str">
        <f>IF(E9&lt;&gt;PlanInversion!I8,E9-PlanInversion!I8,"")</f>
        <v/>
      </c>
      <c r="H5" s="158"/>
    </row>
    <row r="6" spans="1:10" ht="9" customHeight="1" thickTop="1" x14ac:dyDescent="0.25">
      <c r="A6" s="112" t="s">
        <v>319</v>
      </c>
      <c r="B6" s="137"/>
      <c r="C6" s="29"/>
      <c r="D6" s="29"/>
      <c r="E6" s="29"/>
      <c r="F6" s="29"/>
      <c r="G6" s="29"/>
      <c r="H6" s="29"/>
    </row>
    <row r="7" spans="1:10" ht="16.5" thickBot="1" x14ac:dyDescent="0.3">
      <c r="A7" s="235" t="s">
        <v>411</v>
      </c>
      <c r="B7" s="392" t="s">
        <v>420</v>
      </c>
      <c r="C7" s="392"/>
      <c r="D7" s="392"/>
      <c r="E7" s="417">
        <f>YEAR(AutoBaremo!C5)</f>
        <v>1900</v>
      </c>
      <c r="F7" s="417"/>
      <c r="G7" s="417"/>
      <c r="H7" s="417"/>
    </row>
    <row r="8" spans="1:10" s="33" customFormat="1" ht="15.75" thickBot="1" x14ac:dyDescent="0.3">
      <c r="A8" s="114"/>
      <c r="B8" s="393"/>
      <c r="C8" s="393"/>
      <c r="D8" s="393"/>
      <c r="E8" s="238" t="s">
        <v>408</v>
      </c>
      <c r="F8" s="239" t="s">
        <v>409</v>
      </c>
      <c r="G8" s="240" t="s">
        <v>410</v>
      </c>
      <c r="H8" s="239" t="s">
        <v>419</v>
      </c>
      <c r="I8" s="28"/>
      <c r="J8" s="28"/>
    </row>
    <row r="9" spans="1:10" s="33" customFormat="1" ht="15.75" customHeight="1" thickBot="1" x14ac:dyDescent="0.3">
      <c r="A9" s="114" t="s">
        <v>452</v>
      </c>
      <c r="B9" s="399" t="s">
        <v>397</v>
      </c>
      <c r="C9" s="399"/>
      <c r="D9" s="399"/>
      <c r="E9" s="236">
        <f>E10+E18+E28</f>
        <v>0</v>
      </c>
      <c r="F9" s="237"/>
      <c r="G9" s="266" t="s">
        <v>418</v>
      </c>
      <c r="H9" s="266" t="s">
        <v>418</v>
      </c>
      <c r="I9" s="28"/>
      <c r="J9" s="28"/>
    </row>
    <row r="10" spans="1:10" ht="16.5" customHeight="1" thickBot="1" x14ac:dyDescent="0.3">
      <c r="A10" s="232" t="s">
        <v>452</v>
      </c>
      <c r="B10" s="398" t="s">
        <v>398</v>
      </c>
      <c r="C10" s="398"/>
      <c r="D10" s="398"/>
      <c r="E10" s="229">
        <f>SUM(E11:E17)</f>
        <v>0</v>
      </c>
      <c r="F10" s="234"/>
      <c r="G10" s="233">
        <f>SUM(G11:G17)</f>
        <v>0</v>
      </c>
      <c r="H10" s="229">
        <f>SUM(H11:H17)</f>
        <v>0</v>
      </c>
    </row>
    <row r="11" spans="1:10" ht="15.75" thickBot="1" x14ac:dyDescent="0.3">
      <c r="A11" s="115" t="s">
        <v>452</v>
      </c>
      <c r="B11" s="68"/>
      <c r="C11" s="378" t="s">
        <v>399</v>
      </c>
      <c r="D11" s="379"/>
      <c r="E11" s="224">
        <v>0</v>
      </c>
      <c r="F11" s="228"/>
      <c r="G11" s="418"/>
      <c r="H11" s="418"/>
    </row>
    <row r="12" spans="1:10" ht="15.75" customHeight="1" thickBot="1" x14ac:dyDescent="0.3">
      <c r="A12" s="116" t="s">
        <v>452</v>
      </c>
      <c r="B12" s="69"/>
      <c r="C12" s="380" t="s">
        <v>401</v>
      </c>
      <c r="D12" s="381"/>
      <c r="E12" s="221">
        <v>0</v>
      </c>
      <c r="F12" s="228"/>
      <c r="G12" s="418"/>
      <c r="H12" s="418"/>
    </row>
    <row r="13" spans="1:10" ht="15.75" hidden="1" thickBot="1" x14ac:dyDescent="0.3">
      <c r="A13" s="115" t="s">
        <v>452</v>
      </c>
      <c r="B13" s="68"/>
      <c r="C13" s="378" t="s">
        <v>400</v>
      </c>
      <c r="D13" s="379"/>
      <c r="E13" s="224">
        <v>0</v>
      </c>
      <c r="F13" s="226"/>
      <c r="G13" s="286"/>
      <c r="H13" s="286"/>
    </row>
    <row r="14" spans="1:10" ht="15.75" hidden="1" customHeight="1" thickBot="1" x14ac:dyDescent="0.3">
      <c r="A14" s="116" t="s">
        <v>452</v>
      </c>
      <c r="B14" s="69"/>
      <c r="C14" s="380" t="s">
        <v>402</v>
      </c>
      <c r="D14" s="381"/>
      <c r="E14" s="221">
        <v>0</v>
      </c>
      <c r="F14" s="228"/>
      <c r="G14" s="418"/>
      <c r="H14" s="418"/>
    </row>
    <row r="15" spans="1:10" ht="15.75" thickBot="1" x14ac:dyDescent="0.3">
      <c r="A15" s="115" t="s">
        <v>452</v>
      </c>
      <c r="B15" s="68"/>
      <c r="C15" s="394" t="s">
        <v>662</v>
      </c>
      <c r="D15" s="395"/>
      <c r="E15" s="224">
        <v>0</v>
      </c>
      <c r="F15" s="228"/>
      <c r="G15" s="418"/>
      <c r="H15" s="418"/>
    </row>
    <row r="16" spans="1:10" ht="15.75" customHeight="1" thickBot="1" x14ac:dyDescent="0.3">
      <c r="A16" s="116" t="s">
        <v>452</v>
      </c>
      <c r="B16" s="69"/>
      <c r="C16" s="394" t="s">
        <v>663</v>
      </c>
      <c r="D16" s="395"/>
      <c r="E16" s="221">
        <v>0</v>
      </c>
      <c r="F16" s="228"/>
      <c r="G16" s="418"/>
      <c r="H16" s="418"/>
    </row>
    <row r="17" spans="1:8" ht="15.75" thickBot="1" x14ac:dyDescent="0.3">
      <c r="A17" s="115" t="s">
        <v>452</v>
      </c>
      <c r="B17" s="68"/>
      <c r="C17" s="394" t="s">
        <v>663</v>
      </c>
      <c r="D17" s="395"/>
      <c r="E17" s="224">
        <v>0</v>
      </c>
      <c r="F17" s="228"/>
      <c r="G17" s="418"/>
      <c r="H17" s="418"/>
    </row>
    <row r="18" spans="1:8" ht="16.5" customHeight="1" thickBot="1" x14ac:dyDescent="0.3">
      <c r="A18" s="232" t="s">
        <v>452</v>
      </c>
      <c r="B18" s="398" t="s">
        <v>403</v>
      </c>
      <c r="C18" s="398"/>
      <c r="D18" s="398"/>
      <c r="E18" s="229">
        <f>SUM(E19:E27)</f>
        <v>0</v>
      </c>
      <c r="F18" s="234"/>
      <c r="G18" s="233">
        <f>SUM(G19:G27)</f>
        <v>0</v>
      </c>
      <c r="H18" s="229">
        <f>SUM(H19:H27)</f>
        <v>0</v>
      </c>
    </row>
    <row r="19" spans="1:8" ht="15.75" thickBot="1" x14ac:dyDescent="0.3">
      <c r="A19" s="115" t="s">
        <v>452</v>
      </c>
      <c r="B19" s="68"/>
      <c r="C19" s="378" t="s">
        <v>447</v>
      </c>
      <c r="D19" s="379"/>
      <c r="E19" s="224">
        <v>0</v>
      </c>
      <c r="F19" s="421">
        <v>0</v>
      </c>
      <c r="G19" s="224">
        <v>0</v>
      </c>
      <c r="H19" s="224">
        <v>0</v>
      </c>
    </row>
    <row r="20" spans="1:8" ht="15.75" customHeight="1" thickBot="1" x14ac:dyDescent="0.3">
      <c r="A20" s="116" t="s">
        <v>452</v>
      </c>
      <c r="B20" s="69"/>
      <c r="C20" s="380" t="s">
        <v>404</v>
      </c>
      <c r="D20" s="381"/>
      <c r="E20" s="221">
        <v>0</v>
      </c>
      <c r="F20" s="422">
        <v>0</v>
      </c>
      <c r="G20" s="221">
        <v>0</v>
      </c>
      <c r="H20" s="221">
        <v>0</v>
      </c>
    </row>
    <row r="21" spans="1:8" ht="15.75" hidden="1" thickBot="1" x14ac:dyDescent="0.3">
      <c r="A21" s="115" t="s">
        <v>452</v>
      </c>
      <c r="B21" s="68"/>
      <c r="C21" s="378" t="s">
        <v>453</v>
      </c>
      <c r="D21" s="379"/>
      <c r="E21" s="224">
        <v>0</v>
      </c>
      <c r="F21" s="421">
        <v>0</v>
      </c>
      <c r="G21" s="224">
        <v>0</v>
      </c>
      <c r="H21" s="224">
        <v>0</v>
      </c>
    </row>
    <row r="22" spans="1:8" ht="15.75" hidden="1" customHeight="1" thickBot="1" x14ac:dyDescent="0.3">
      <c r="A22" s="116" t="s">
        <v>452</v>
      </c>
      <c r="B22" s="69"/>
      <c r="C22" s="380" t="s">
        <v>406</v>
      </c>
      <c r="D22" s="381"/>
      <c r="E22" s="221">
        <v>0</v>
      </c>
      <c r="F22" s="422">
        <v>0</v>
      </c>
      <c r="G22" s="221">
        <v>0</v>
      </c>
      <c r="H22" s="221">
        <v>0</v>
      </c>
    </row>
    <row r="23" spans="1:8" ht="15.75" hidden="1" thickBot="1" x14ac:dyDescent="0.3">
      <c r="A23" s="115" t="s">
        <v>452</v>
      </c>
      <c r="B23" s="68"/>
      <c r="C23" s="378" t="s">
        <v>405</v>
      </c>
      <c r="D23" s="379"/>
      <c r="E23" s="224">
        <v>0</v>
      </c>
      <c r="F23" s="421">
        <v>0</v>
      </c>
      <c r="G23" s="224">
        <v>0</v>
      </c>
      <c r="H23" s="224">
        <v>0</v>
      </c>
    </row>
    <row r="24" spans="1:8" ht="15.75" hidden="1" customHeight="1" thickBot="1" x14ac:dyDescent="0.3">
      <c r="A24" s="116" t="s">
        <v>452</v>
      </c>
      <c r="B24" s="69"/>
      <c r="C24" s="380" t="s">
        <v>407</v>
      </c>
      <c r="D24" s="381"/>
      <c r="E24" s="221">
        <v>0</v>
      </c>
      <c r="F24" s="422">
        <v>0</v>
      </c>
      <c r="G24" s="221">
        <v>0</v>
      </c>
      <c r="H24" s="221">
        <v>0</v>
      </c>
    </row>
    <row r="25" spans="1:8" ht="15.75" thickBot="1" x14ac:dyDescent="0.3">
      <c r="A25" s="115" t="s">
        <v>452</v>
      </c>
      <c r="B25" s="68"/>
      <c r="C25" s="394" t="s">
        <v>664</v>
      </c>
      <c r="D25" s="395"/>
      <c r="E25" s="224">
        <v>0</v>
      </c>
      <c r="F25" s="421">
        <v>0</v>
      </c>
      <c r="G25" s="224">
        <v>0</v>
      </c>
      <c r="H25" s="224">
        <v>0</v>
      </c>
    </row>
    <row r="26" spans="1:8" ht="15.75" customHeight="1" thickBot="1" x14ac:dyDescent="0.3">
      <c r="A26" s="116" t="s">
        <v>452</v>
      </c>
      <c r="B26" s="69"/>
      <c r="C26" s="394" t="s">
        <v>665</v>
      </c>
      <c r="D26" s="395"/>
      <c r="E26" s="221">
        <v>0</v>
      </c>
      <c r="F26" s="422">
        <v>0</v>
      </c>
      <c r="G26" s="221">
        <v>0</v>
      </c>
      <c r="H26" s="221">
        <v>0</v>
      </c>
    </row>
    <row r="27" spans="1:8" ht="15.75" thickBot="1" x14ac:dyDescent="0.3">
      <c r="A27" s="115" t="s">
        <v>452</v>
      </c>
      <c r="B27" s="68"/>
      <c r="C27" s="394" t="s">
        <v>666</v>
      </c>
      <c r="D27" s="395"/>
      <c r="E27" s="224">
        <v>0</v>
      </c>
      <c r="F27" s="421">
        <v>0</v>
      </c>
      <c r="G27" s="224">
        <v>0</v>
      </c>
      <c r="H27" s="224">
        <v>0</v>
      </c>
    </row>
    <row r="28" spans="1:8" ht="16.5" customHeight="1" thickBot="1" x14ac:dyDescent="0.3">
      <c r="A28" s="232" t="s">
        <v>452</v>
      </c>
      <c r="B28" s="398" t="s">
        <v>412</v>
      </c>
      <c r="C28" s="398"/>
      <c r="D28" s="398"/>
      <c r="E28" s="229">
        <f>SUM(E29:E37)</f>
        <v>0</v>
      </c>
      <c r="F28" s="234"/>
      <c r="G28" s="233">
        <f>SUM(G29:G37)</f>
        <v>0</v>
      </c>
      <c r="H28" s="229">
        <f>SUM(H29:H37)</f>
        <v>0</v>
      </c>
    </row>
    <row r="29" spans="1:8" ht="15.75" thickBot="1" x14ac:dyDescent="0.3">
      <c r="A29" s="115" t="s">
        <v>452</v>
      </c>
      <c r="B29" s="68"/>
      <c r="C29" s="378" t="s">
        <v>611</v>
      </c>
      <c r="D29" s="379"/>
      <c r="E29" s="224">
        <v>0</v>
      </c>
      <c r="F29" s="228"/>
      <c r="G29" s="418"/>
      <c r="H29" s="418"/>
    </row>
    <row r="30" spans="1:8" ht="15.75" customHeight="1" thickBot="1" x14ac:dyDescent="0.3">
      <c r="A30" s="116" t="s">
        <v>452</v>
      </c>
      <c r="B30" s="69"/>
      <c r="C30" s="380" t="s">
        <v>610</v>
      </c>
      <c r="D30" s="381"/>
      <c r="E30" s="221">
        <v>0</v>
      </c>
      <c r="F30" s="228"/>
      <c r="G30" s="418"/>
      <c r="H30" s="418"/>
    </row>
    <row r="31" spans="1:8" ht="15.75" hidden="1" thickBot="1" x14ac:dyDescent="0.3">
      <c r="A31" s="115" t="s">
        <v>452</v>
      </c>
      <c r="B31" s="68"/>
      <c r="C31" s="378" t="s">
        <v>609</v>
      </c>
      <c r="D31" s="379"/>
      <c r="E31" s="224">
        <v>0</v>
      </c>
      <c r="F31" s="226"/>
      <c r="G31" s="419"/>
      <c r="H31" s="419"/>
    </row>
    <row r="32" spans="1:8" ht="15.75" hidden="1" customHeight="1" thickBot="1" x14ac:dyDescent="0.3">
      <c r="A32" s="116" t="s">
        <v>452</v>
      </c>
      <c r="B32" s="69"/>
      <c r="C32" s="380" t="s">
        <v>413</v>
      </c>
      <c r="D32" s="381"/>
      <c r="E32" s="221">
        <v>0</v>
      </c>
      <c r="F32" s="228"/>
      <c r="G32" s="420"/>
      <c r="H32" s="420"/>
    </row>
    <row r="33" spans="1:8" ht="15.75" hidden="1" thickBot="1" x14ac:dyDescent="0.3">
      <c r="A33" s="115" t="s">
        <v>452</v>
      </c>
      <c r="B33" s="68"/>
      <c r="C33" s="378" t="s">
        <v>414</v>
      </c>
      <c r="D33" s="379"/>
      <c r="E33" s="224">
        <v>0</v>
      </c>
      <c r="F33" s="226"/>
      <c r="G33" s="419"/>
      <c r="H33" s="419"/>
    </row>
    <row r="34" spans="1:8" ht="15.75" customHeight="1" thickBot="1" x14ac:dyDescent="0.3">
      <c r="A34" s="116" t="s">
        <v>452</v>
      </c>
      <c r="B34" s="69"/>
      <c r="C34" s="394" t="s">
        <v>667</v>
      </c>
      <c r="D34" s="395"/>
      <c r="E34" s="221">
        <v>0</v>
      </c>
      <c r="F34" s="228"/>
      <c r="G34" s="418"/>
      <c r="H34" s="418"/>
    </row>
    <row r="35" spans="1:8" ht="15.75" thickBot="1" x14ac:dyDescent="0.3">
      <c r="A35" s="115" t="s">
        <v>452</v>
      </c>
      <c r="B35" s="68"/>
      <c r="C35" s="394" t="s">
        <v>668</v>
      </c>
      <c r="D35" s="395"/>
      <c r="E35" s="224">
        <v>0</v>
      </c>
      <c r="F35" s="228"/>
      <c r="G35" s="418"/>
      <c r="H35" s="418"/>
    </row>
    <row r="36" spans="1:8" ht="15.75" customHeight="1" thickBot="1" x14ac:dyDescent="0.3">
      <c r="A36" s="116" t="s">
        <v>452</v>
      </c>
      <c r="B36" s="69"/>
      <c r="C36" s="394" t="s">
        <v>669</v>
      </c>
      <c r="D36" s="395"/>
      <c r="E36" s="221">
        <v>0</v>
      </c>
      <c r="F36" s="228"/>
      <c r="G36" s="418"/>
      <c r="H36" s="418"/>
    </row>
    <row r="37" spans="1:8" ht="15.75" hidden="1" thickBot="1" x14ac:dyDescent="0.3">
      <c r="A37" s="116" t="s">
        <v>411</v>
      </c>
      <c r="B37" s="69"/>
      <c r="C37" s="396" t="s">
        <v>415</v>
      </c>
      <c r="D37" s="397"/>
      <c r="E37" s="36">
        <v>0</v>
      </c>
      <c r="F37" s="70" t="str">
        <f>IFERROR(#REF!/D37,"")</f>
        <v/>
      </c>
      <c r="G37" s="36">
        <v>0</v>
      </c>
      <c r="H37" s="36">
        <v>0</v>
      </c>
    </row>
    <row r="38" spans="1:8" s="32" customFormat="1" x14ac:dyDescent="0.25">
      <c r="A38" s="117" t="s">
        <v>311</v>
      </c>
      <c r="B38" s="37"/>
      <c r="C38" s="38"/>
      <c r="D38" s="39"/>
      <c r="E38" s="40"/>
      <c r="F38" s="41"/>
      <c r="G38" s="40"/>
      <c r="H38" s="41"/>
    </row>
    <row r="39" spans="1:8" s="32" customFormat="1" x14ac:dyDescent="0.25">
      <c r="A39" s="117" t="s">
        <v>311</v>
      </c>
      <c r="B39" s="42" t="str">
        <f>AutoBaremo!B195</f>
        <v xml:space="preserve">OBSERVACIONES: </v>
      </c>
      <c r="C39" s="38"/>
      <c r="D39" s="39"/>
      <c r="E39" s="40"/>
      <c r="F39" s="41"/>
      <c r="G39" s="40"/>
      <c r="H39" s="41"/>
    </row>
    <row r="40" spans="1:8" s="32" customFormat="1" x14ac:dyDescent="0.25">
      <c r="A40" s="117" t="s">
        <v>311</v>
      </c>
      <c r="B40" s="37"/>
      <c r="C40" s="38"/>
      <c r="D40" s="39"/>
      <c r="E40" s="40"/>
      <c r="F40" s="41"/>
      <c r="G40" s="40"/>
      <c r="H40" s="41"/>
    </row>
    <row r="41" spans="1:8" s="32" customFormat="1" ht="15.75" thickBot="1" x14ac:dyDescent="0.3">
      <c r="A41" s="117" t="s">
        <v>311</v>
      </c>
      <c r="B41" s="37"/>
      <c r="C41" s="38"/>
      <c r="D41" s="39"/>
      <c r="E41" s="40"/>
      <c r="F41" s="41"/>
      <c r="G41" s="40"/>
      <c r="H41" s="41"/>
    </row>
    <row r="42" spans="1:8" s="32" customFormat="1" x14ac:dyDescent="0.25">
      <c r="A42" s="118" t="s">
        <v>311</v>
      </c>
      <c r="B42" s="44"/>
      <c r="C42" s="45"/>
      <c r="D42" s="76"/>
      <c r="E42" s="252"/>
      <c r="F42" s="41"/>
      <c r="G42" s="40"/>
      <c r="H42" s="41"/>
    </row>
    <row r="43" spans="1:8" s="50" customFormat="1" x14ac:dyDescent="0.25">
      <c r="A43" s="119" t="s">
        <v>311</v>
      </c>
      <c r="B43" s="46" t="s">
        <v>146</v>
      </c>
      <c r="C43" s="47" t="str">
        <f>AutoBaremo!C201</f>
        <v/>
      </c>
      <c r="D43" s="77" t="str">
        <f>AutoBaremo!D201</f>
        <v/>
      </c>
      <c r="E43" s="253"/>
      <c r="F43" s="49"/>
      <c r="G43" s="48"/>
      <c r="H43" s="49"/>
    </row>
    <row r="44" spans="1:8" s="50" customFormat="1" x14ac:dyDescent="0.25">
      <c r="A44" s="119" t="s">
        <v>311</v>
      </c>
      <c r="B44" s="46" t="s">
        <v>147</v>
      </c>
      <c r="C44" s="51" t="str">
        <f>AutoBaremo!C202</f>
        <v/>
      </c>
      <c r="D44" s="80"/>
      <c r="E44" s="253"/>
      <c r="F44" s="49"/>
      <c r="G44" s="48"/>
      <c r="H44" s="49"/>
    </row>
    <row r="45" spans="1:8" s="32" customFormat="1" x14ac:dyDescent="0.25">
      <c r="A45" s="118" t="s">
        <v>311</v>
      </c>
      <c r="B45" s="52"/>
      <c r="C45" s="53"/>
      <c r="D45" s="81"/>
      <c r="E45" s="254"/>
      <c r="F45" s="41"/>
      <c r="G45" s="40"/>
      <c r="H45" s="41"/>
    </row>
    <row r="46" spans="1:8" s="32" customFormat="1" x14ac:dyDescent="0.25">
      <c r="A46" s="118" t="s">
        <v>311</v>
      </c>
      <c r="B46" s="52"/>
      <c r="C46" s="53"/>
      <c r="D46" s="81"/>
      <c r="E46" s="254"/>
      <c r="F46" s="41"/>
      <c r="G46" s="40"/>
      <c r="H46" s="41"/>
    </row>
    <row r="47" spans="1:8" s="32" customFormat="1" x14ac:dyDescent="0.25">
      <c r="A47" s="118" t="s">
        <v>311</v>
      </c>
      <c r="B47" s="52"/>
      <c r="C47" s="53"/>
      <c r="D47" s="81"/>
      <c r="E47" s="254"/>
      <c r="F47" s="41"/>
      <c r="G47" s="40"/>
      <c r="H47" s="41"/>
    </row>
    <row r="48" spans="1:8" s="32" customFormat="1" x14ac:dyDescent="0.25">
      <c r="A48" s="118" t="s">
        <v>311</v>
      </c>
      <c r="B48" s="52"/>
      <c r="C48" s="53"/>
      <c r="D48" s="81"/>
      <c r="E48" s="254"/>
      <c r="F48" s="41"/>
      <c r="G48" s="40"/>
      <c r="H48" s="41"/>
    </row>
    <row r="49" spans="1:8" ht="15.75" thickBot="1" x14ac:dyDescent="0.3">
      <c r="A49" s="121"/>
      <c r="B49" s="259"/>
      <c r="C49" s="260"/>
      <c r="D49" s="260"/>
      <c r="E49" s="261"/>
      <c r="F49" s="59"/>
      <c r="G49" s="58"/>
      <c r="H49" s="59"/>
    </row>
    <row r="50" spans="1:8" x14ac:dyDescent="0.25">
      <c r="A50" s="122"/>
      <c r="B50" s="28"/>
      <c r="C50" s="28"/>
      <c r="D50" s="28"/>
      <c r="E50" s="61"/>
      <c r="G50" s="61"/>
    </row>
    <row r="51" spans="1:8" x14ac:dyDescent="0.25">
      <c r="A51" s="122"/>
      <c r="B51" s="28"/>
      <c r="C51" s="28"/>
      <c r="D51" s="28"/>
      <c r="E51" s="61"/>
      <c r="G51" s="61"/>
    </row>
    <row r="52" spans="1:8" x14ac:dyDescent="0.25">
      <c r="A52" s="122"/>
      <c r="B52" s="28"/>
      <c r="C52" s="28"/>
      <c r="D52" s="28"/>
      <c r="E52" s="61"/>
      <c r="G52" s="61"/>
    </row>
    <row r="53" spans="1:8" x14ac:dyDescent="0.25">
      <c r="A53" s="122"/>
      <c r="B53" s="28"/>
      <c r="C53" s="28"/>
      <c r="D53" s="28"/>
      <c r="E53" s="61"/>
      <c r="G53" s="61"/>
    </row>
    <row r="54" spans="1:8" x14ac:dyDescent="0.25">
      <c r="A54" s="122"/>
      <c r="B54" s="28"/>
      <c r="C54" s="28"/>
      <c r="D54" s="28"/>
      <c r="E54" s="61"/>
      <c r="G54" s="61"/>
    </row>
    <row r="55" spans="1:8" x14ac:dyDescent="0.25">
      <c r="A55" s="122"/>
      <c r="B55" s="28"/>
      <c r="C55" s="28"/>
      <c r="D55" s="28"/>
      <c r="E55" s="61"/>
      <c r="G55" s="61"/>
    </row>
    <row r="56" spans="1:8" x14ac:dyDescent="0.25">
      <c r="A56" s="122"/>
      <c r="B56" s="28"/>
      <c r="C56" s="28"/>
      <c r="D56" s="28"/>
      <c r="E56" s="61"/>
      <c r="G56" s="61"/>
    </row>
    <row r="57" spans="1:8" x14ac:dyDescent="0.25">
      <c r="A57" s="122"/>
      <c r="B57" s="28"/>
      <c r="C57" s="28"/>
      <c r="D57" s="28"/>
      <c r="E57" s="61"/>
      <c r="G57" s="61"/>
    </row>
    <row r="58" spans="1:8" x14ac:dyDescent="0.25">
      <c r="A58" s="122"/>
      <c r="B58" s="28"/>
      <c r="C58" s="28"/>
      <c r="D58" s="28"/>
      <c r="E58" s="61"/>
      <c r="G58" s="61"/>
    </row>
    <row r="59" spans="1:8" x14ac:dyDescent="0.25">
      <c r="A59" s="122"/>
      <c r="B59" s="28"/>
      <c r="C59" s="28"/>
      <c r="D59" s="28"/>
      <c r="E59" s="61"/>
      <c r="G59" s="61"/>
    </row>
    <row r="60" spans="1:8" x14ac:dyDescent="0.25">
      <c r="A60" s="122"/>
      <c r="B60" s="28"/>
      <c r="C60" s="28"/>
      <c r="D60" s="28"/>
      <c r="E60" s="61"/>
      <c r="G60" s="61"/>
    </row>
    <row r="61" spans="1:8" x14ac:dyDescent="0.25">
      <c r="A61" s="122"/>
      <c r="B61" s="28"/>
      <c r="C61" s="28"/>
      <c r="D61" s="28"/>
      <c r="E61" s="61"/>
      <c r="G61" s="61"/>
    </row>
    <row r="62" spans="1:8" x14ac:dyDescent="0.25">
      <c r="A62" s="122"/>
      <c r="B62" s="28"/>
      <c r="C62" s="28"/>
      <c r="D62" s="28"/>
      <c r="E62" s="61"/>
      <c r="G62" s="61"/>
    </row>
    <row r="63" spans="1:8" x14ac:dyDescent="0.25">
      <c r="A63" s="122"/>
      <c r="B63" s="28"/>
      <c r="C63" s="28"/>
      <c r="D63" s="28"/>
      <c r="E63" s="61"/>
      <c r="G63" s="61"/>
    </row>
    <row r="64" spans="1:8" x14ac:dyDescent="0.25">
      <c r="A64" s="122"/>
      <c r="B64" s="28"/>
      <c r="C64" s="28"/>
      <c r="D64" s="28"/>
      <c r="E64" s="61"/>
      <c r="G64" s="61"/>
    </row>
    <row r="65" spans="1:7" x14ac:dyDescent="0.25">
      <c r="A65" s="122"/>
      <c r="B65" s="28"/>
      <c r="C65" s="28"/>
      <c r="D65" s="28"/>
      <c r="E65" s="61"/>
      <c r="G65" s="61"/>
    </row>
    <row r="66" spans="1:7" x14ac:dyDescent="0.25">
      <c r="A66" s="122"/>
      <c r="B66" s="28"/>
      <c r="C66" s="28"/>
      <c r="D66" s="28"/>
      <c r="E66" s="61"/>
      <c r="G66" s="61"/>
    </row>
    <row r="67" spans="1:7" x14ac:dyDescent="0.25">
      <c r="A67" s="122"/>
      <c r="B67" s="28"/>
      <c r="C67" s="28"/>
      <c r="D67" s="28"/>
      <c r="E67" s="61"/>
      <c r="G67" s="61"/>
    </row>
    <row r="68" spans="1:7" x14ac:dyDescent="0.25">
      <c r="A68" s="122"/>
      <c r="B68" s="28"/>
      <c r="C68" s="28"/>
      <c r="D68" s="28"/>
      <c r="E68" s="61"/>
      <c r="G68" s="61"/>
    </row>
    <row r="69" spans="1:7" x14ac:dyDescent="0.25">
      <c r="A69" s="122"/>
      <c r="B69" s="28"/>
      <c r="C69" s="28"/>
      <c r="D69" s="28"/>
      <c r="E69" s="61"/>
      <c r="G69" s="61"/>
    </row>
    <row r="70" spans="1:7" x14ac:dyDescent="0.25">
      <c r="A70" s="122"/>
      <c r="B70" s="28"/>
      <c r="C70" s="28"/>
      <c r="D70" s="28"/>
      <c r="E70" s="61"/>
      <c r="G70" s="61"/>
    </row>
    <row r="71" spans="1:7" x14ac:dyDescent="0.25">
      <c r="A71" s="122"/>
      <c r="B71" s="28"/>
      <c r="C71" s="28"/>
      <c r="D71" s="28"/>
      <c r="E71" s="61"/>
      <c r="G71" s="61"/>
    </row>
    <row r="72" spans="1:7" x14ac:dyDescent="0.25">
      <c r="A72" s="122"/>
      <c r="B72" s="28"/>
      <c r="C72" s="28"/>
      <c r="D72" s="28"/>
      <c r="E72" s="61"/>
      <c r="G72" s="61"/>
    </row>
    <row r="73" spans="1:7" x14ac:dyDescent="0.25">
      <c r="A73" s="122"/>
      <c r="B73" s="28"/>
      <c r="C73" s="28"/>
      <c r="D73" s="28"/>
      <c r="E73" s="61"/>
      <c r="G73" s="61"/>
    </row>
    <row r="74" spans="1:7" x14ac:dyDescent="0.25">
      <c r="A74" s="122"/>
      <c r="B74" s="28"/>
      <c r="C74" s="28"/>
      <c r="D74" s="28"/>
      <c r="E74" s="61"/>
      <c r="G74" s="61"/>
    </row>
    <row r="75" spans="1:7" x14ac:dyDescent="0.25">
      <c r="A75" s="122"/>
      <c r="B75" s="28"/>
      <c r="C75" s="28"/>
      <c r="D75" s="28"/>
      <c r="E75" s="61"/>
      <c r="G75" s="61"/>
    </row>
    <row r="76" spans="1:7" x14ac:dyDescent="0.25">
      <c r="A76" s="122"/>
      <c r="B76" s="28"/>
      <c r="C76" s="28"/>
      <c r="D76" s="28"/>
      <c r="E76" s="61"/>
      <c r="G76" s="61"/>
    </row>
    <row r="77" spans="1:7" x14ac:dyDescent="0.25">
      <c r="A77" s="122"/>
      <c r="B77" s="28"/>
      <c r="C77" s="28"/>
      <c r="D77" s="28"/>
      <c r="E77" s="61"/>
      <c r="G77" s="61"/>
    </row>
    <row r="78" spans="1:7" x14ac:dyDescent="0.25">
      <c r="A78" s="122"/>
      <c r="B78" s="28"/>
      <c r="C78" s="28"/>
      <c r="D78" s="28"/>
      <c r="E78" s="61"/>
      <c r="G78" s="61"/>
    </row>
    <row r="79" spans="1:7" x14ac:dyDescent="0.25">
      <c r="A79" s="122"/>
      <c r="B79" s="28"/>
      <c r="C79" s="28"/>
      <c r="D79" s="28"/>
      <c r="E79" s="61"/>
      <c r="G79" s="61"/>
    </row>
    <row r="80" spans="1:7" x14ac:dyDescent="0.25">
      <c r="A80" s="122"/>
      <c r="B80" s="28"/>
      <c r="C80" s="28"/>
      <c r="D80" s="28"/>
      <c r="E80" s="61"/>
      <c r="G80" s="61"/>
    </row>
    <row r="81" spans="1:7" x14ac:dyDescent="0.25">
      <c r="A81" s="122"/>
      <c r="B81" s="28"/>
      <c r="C81" s="28"/>
      <c r="D81" s="28"/>
      <c r="E81" s="61"/>
      <c r="G81" s="61"/>
    </row>
    <row r="82" spans="1:7" x14ac:dyDescent="0.25">
      <c r="A82" s="122"/>
      <c r="B82" s="28"/>
      <c r="C82" s="28"/>
      <c r="D82" s="28"/>
      <c r="E82" s="61"/>
      <c r="G82" s="61"/>
    </row>
    <row r="83" spans="1:7" x14ac:dyDescent="0.25">
      <c r="A83" s="122"/>
      <c r="B83" s="28"/>
      <c r="C83" s="28"/>
      <c r="D83" s="28"/>
      <c r="E83" s="61"/>
      <c r="G83" s="61"/>
    </row>
    <row r="84" spans="1:7" x14ac:dyDescent="0.25">
      <c r="A84" s="122"/>
      <c r="B84" s="28"/>
      <c r="C84" s="28"/>
      <c r="D84" s="28"/>
      <c r="E84" s="61"/>
      <c r="G84" s="61"/>
    </row>
    <row r="85" spans="1:7" x14ac:dyDescent="0.25">
      <c r="A85" s="122"/>
      <c r="B85" s="28"/>
      <c r="C85" s="28"/>
      <c r="D85" s="28"/>
      <c r="E85" s="61"/>
      <c r="G85" s="61"/>
    </row>
    <row r="86" spans="1:7" x14ac:dyDescent="0.25">
      <c r="A86" s="122"/>
      <c r="B86" s="28"/>
      <c r="C86" s="28"/>
      <c r="D86" s="28"/>
      <c r="E86" s="61"/>
      <c r="G86" s="61"/>
    </row>
    <row r="87" spans="1:7" x14ac:dyDescent="0.25">
      <c r="A87" s="122"/>
      <c r="B87" s="28"/>
      <c r="C87" s="28"/>
      <c r="D87" s="28"/>
      <c r="E87" s="61"/>
      <c r="G87" s="61"/>
    </row>
    <row r="88" spans="1:7" x14ac:dyDescent="0.25">
      <c r="A88" s="122"/>
      <c r="B88" s="28"/>
      <c r="C88" s="28"/>
      <c r="D88" s="28"/>
      <c r="E88" s="61"/>
      <c r="G88" s="61"/>
    </row>
    <row r="89" spans="1:7" x14ac:dyDescent="0.25">
      <c r="A89" s="122"/>
      <c r="B89" s="28"/>
      <c r="C89" s="28"/>
      <c r="D89" s="28"/>
      <c r="E89" s="61"/>
      <c r="G89" s="61"/>
    </row>
    <row r="90" spans="1:7" x14ac:dyDescent="0.25">
      <c r="A90" s="122"/>
      <c r="B90" s="28"/>
      <c r="C90" s="28"/>
      <c r="D90" s="28"/>
      <c r="E90" s="61"/>
      <c r="G90" s="61"/>
    </row>
    <row r="91" spans="1:7" x14ac:dyDescent="0.25">
      <c r="A91" s="122"/>
      <c r="B91" s="28"/>
      <c r="C91" s="28"/>
      <c r="D91" s="28"/>
      <c r="E91" s="61"/>
      <c r="G91" s="61"/>
    </row>
    <row r="92" spans="1:7" x14ac:dyDescent="0.25">
      <c r="A92" s="122"/>
      <c r="B92" s="28"/>
      <c r="C92" s="28"/>
      <c r="D92" s="28"/>
      <c r="E92" s="61"/>
      <c r="G92" s="61"/>
    </row>
    <row r="93" spans="1:7" x14ac:dyDescent="0.25">
      <c r="A93" s="122"/>
      <c r="B93" s="28"/>
      <c r="C93" s="28"/>
      <c r="D93" s="28"/>
      <c r="E93" s="61"/>
      <c r="G93" s="61"/>
    </row>
    <row r="94" spans="1:7" x14ac:dyDescent="0.25">
      <c r="A94" s="122"/>
      <c r="B94" s="28"/>
      <c r="C94" s="28"/>
      <c r="D94" s="28"/>
      <c r="E94" s="61"/>
      <c r="G94" s="61"/>
    </row>
    <row r="95" spans="1:7" x14ac:dyDescent="0.25">
      <c r="A95" s="122"/>
      <c r="B95" s="28"/>
      <c r="C95" s="28"/>
      <c r="D95" s="28"/>
      <c r="E95" s="61"/>
      <c r="G95" s="61"/>
    </row>
    <row r="96" spans="1:7" x14ac:dyDescent="0.25">
      <c r="A96" s="122"/>
      <c r="B96" s="28"/>
      <c r="C96" s="28"/>
      <c r="D96" s="28"/>
      <c r="E96" s="61"/>
      <c r="G96" s="61"/>
    </row>
    <row r="97" spans="1:8" x14ac:dyDescent="0.25">
      <c r="A97" s="122"/>
      <c r="B97" s="28"/>
      <c r="C97" s="28"/>
      <c r="D97" s="28"/>
      <c r="E97" s="61"/>
      <c r="G97" s="61"/>
    </row>
    <row r="98" spans="1:8" x14ac:dyDescent="0.25">
      <c r="A98" s="122"/>
      <c r="B98" s="28"/>
      <c r="C98" s="28"/>
      <c r="D98" s="28"/>
      <c r="E98" s="61"/>
      <c r="G98" s="61"/>
    </row>
    <row r="99" spans="1:8" x14ac:dyDescent="0.25">
      <c r="A99" s="122"/>
      <c r="B99" s="28"/>
      <c r="C99" s="28"/>
      <c r="D99" s="28"/>
      <c r="E99" s="61"/>
      <c r="G99" s="61"/>
    </row>
    <row r="100" spans="1:8" x14ac:dyDescent="0.25">
      <c r="A100" s="122"/>
      <c r="B100" s="28"/>
      <c r="C100" s="28"/>
      <c r="D100" s="28"/>
      <c r="E100" s="61"/>
      <c r="G100" s="61"/>
    </row>
    <row r="101" spans="1:8" x14ac:dyDescent="0.25">
      <c r="A101" s="122"/>
      <c r="B101" s="28"/>
      <c r="C101" s="28"/>
      <c r="D101" s="28"/>
      <c r="E101" s="61"/>
      <c r="G101" s="61"/>
    </row>
    <row r="102" spans="1:8" x14ac:dyDescent="0.25">
      <c r="A102" s="122"/>
      <c r="B102" s="28"/>
      <c r="C102" s="28"/>
      <c r="D102" s="28"/>
      <c r="E102" s="61"/>
      <c r="G102" s="61"/>
    </row>
    <row r="103" spans="1:8" x14ac:dyDescent="0.25">
      <c r="A103" s="122"/>
      <c r="B103" s="28"/>
      <c r="C103" s="28"/>
      <c r="D103" s="28"/>
      <c r="E103" s="61"/>
      <c r="G103" s="61"/>
    </row>
    <row r="104" spans="1:8" x14ac:dyDescent="0.25">
      <c r="A104" s="122"/>
      <c r="B104" s="28"/>
      <c r="C104" s="28"/>
      <c r="D104" s="28"/>
      <c r="E104" s="61"/>
      <c r="G104" s="61"/>
    </row>
    <row r="105" spans="1:8" x14ac:dyDescent="0.25">
      <c r="A105" s="122"/>
      <c r="B105" s="28"/>
      <c r="C105" s="28"/>
      <c r="D105" s="28"/>
      <c r="E105" s="61"/>
      <c r="G105" s="61"/>
    </row>
    <row r="106" spans="1:8" x14ac:dyDescent="0.25">
      <c r="A106" s="122"/>
      <c r="B106" s="28"/>
      <c r="C106" s="28"/>
      <c r="D106" s="28"/>
      <c r="E106" s="61"/>
      <c r="G106" s="61"/>
    </row>
    <row r="107" spans="1:8" ht="15.75" thickBot="1" x14ac:dyDescent="0.3">
      <c r="A107" s="123" t="s">
        <v>311</v>
      </c>
      <c r="B107" s="71"/>
      <c r="C107" s="72"/>
      <c r="D107" s="73"/>
      <c r="E107" s="74"/>
      <c r="F107" s="75"/>
      <c r="G107" s="74"/>
      <c r="H107" s="75"/>
    </row>
    <row r="108" spans="1:8" x14ac:dyDescent="0.25">
      <c r="A108" s="124" t="s">
        <v>311</v>
      </c>
      <c r="B108" s="44"/>
      <c r="C108" s="45"/>
      <c r="D108" s="76"/>
      <c r="E108" s="74"/>
      <c r="F108" s="75"/>
      <c r="G108" s="74"/>
      <c r="H108" s="75"/>
    </row>
    <row r="109" spans="1:8" x14ac:dyDescent="0.25">
      <c r="A109" s="125" t="s">
        <v>311</v>
      </c>
      <c r="B109" s="46" t="s">
        <v>146</v>
      </c>
      <c r="C109" s="47" t="str">
        <f>C4</f>
        <v/>
      </c>
      <c r="D109" s="77">
        <f ca="1">TODAY()</f>
        <v>43124</v>
      </c>
      <c r="E109" s="78"/>
      <c r="F109" s="79"/>
      <c r="G109" s="78"/>
      <c r="H109" s="79"/>
    </row>
    <row r="110" spans="1:8" x14ac:dyDescent="0.25">
      <c r="A110" s="125" t="s">
        <v>311</v>
      </c>
      <c r="B110" s="46" t="s">
        <v>147</v>
      </c>
      <c r="C110" s="51" t="e">
        <f>IF(#REF!&lt;&gt;0,#REF!,"")</f>
        <v>#REF!</v>
      </c>
      <c r="D110" s="80"/>
      <c r="E110" s="78"/>
      <c r="F110" s="79"/>
      <c r="G110" s="78"/>
      <c r="H110" s="79"/>
    </row>
    <row r="111" spans="1:8" x14ac:dyDescent="0.25">
      <c r="A111" s="126" t="s">
        <v>311</v>
      </c>
      <c r="B111" s="52"/>
      <c r="C111" s="53"/>
      <c r="D111" s="81"/>
      <c r="E111" s="74"/>
      <c r="F111" s="75"/>
      <c r="G111" s="74"/>
      <c r="H111" s="75"/>
    </row>
    <row r="112" spans="1:8" x14ac:dyDescent="0.25">
      <c r="A112" s="126" t="s">
        <v>311</v>
      </c>
      <c r="B112" s="52"/>
      <c r="C112" s="53"/>
      <c r="D112" s="81"/>
      <c r="E112" s="74"/>
      <c r="F112" s="75"/>
      <c r="G112" s="74"/>
      <c r="H112" s="75"/>
    </row>
    <row r="113" spans="1:8" x14ac:dyDescent="0.25">
      <c r="A113" s="126" t="s">
        <v>311</v>
      </c>
      <c r="B113" s="52"/>
      <c r="C113" s="53"/>
      <c r="D113" s="81"/>
      <c r="E113" s="74"/>
      <c r="F113" s="75"/>
      <c r="G113" s="74"/>
      <c r="H113" s="75"/>
    </row>
    <row r="114" spans="1:8" ht="15.75" thickBot="1" x14ac:dyDescent="0.3">
      <c r="A114" s="127" t="s">
        <v>311</v>
      </c>
      <c r="B114" s="82"/>
      <c r="C114" s="83"/>
      <c r="D114" s="84"/>
      <c r="E114" s="74"/>
      <c r="F114" s="75"/>
      <c r="G114" s="74"/>
      <c r="H114" s="75"/>
    </row>
  </sheetData>
  <sheetProtection algorithmName="SHA-512" hashValue="vobmz0mAFiu49FFlqxzoSgAC5eNiKeUbzW395TJEFY4yeqV40a7SKMJpZc+myV7mLNw1EPAAs8TSUVfbRSOnow==" saltValue="RLQZ7m0XxUfKmD9gZ0RS1w==" spinCount="100000" sheet="1" selectLockedCells="1" autoFilter="0"/>
  <autoFilter ref="A6:C6"/>
  <mergeCells count="36">
    <mergeCell ref="C17:D17"/>
    <mergeCell ref="B18:D18"/>
    <mergeCell ref="C19:D19"/>
    <mergeCell ref="C20:D20"/>
    <mergeCell ref="C26:D26"/>
    <mergeCell ref="C33:D33"/>
    <mergeCell ref="C37:D37"/>
    <mergeCell ref="C21:D21"/>
    <mergeCell ref="C22:D22"/>
    <mergeCell ref="C23:D23"/>
    <mergeCell ref="C24:D24"/>
    <mergeCell ref="B28:D28"/>
    <mergeCell ref="C29:D29"/>
    <mergeCell ref="C30:D30"/>
    <mergeCell ref="C31:D31"/>
    <mergeCell ref="C32:D32"/>
    <mergeCell ref="C25:D25"/>
    <mergeCell ref="C35:D35"/>
    <mergeCell ref="C36:D36"/>
    <mergeCell ref="C27:D27"/>
    <mergeCell ref="C34:D34"/>
    <mergeCell ref="E7:H7"/>
    <mergeCell ref="B7:D8"/>
    <mergeCell ref="C14:D14"/>
    <mergeCell ref="C16:D16"/>
    <mergeCell ref="C15:D15"/>
    <mergeCell ref="B9:D9"/>
    <mergeCell ref="B10:D10"/>
    <mergeCell ref="C11:D11"/>
    <mergeCell ref="C12:D12"/>
    <mergeCell ref="C13:D13"/>
    <mergeCell ref="B1:E1"/>
    <mergeCell ref="G1:H1"/>
    <mergeCell ref="C2:H2"/>
    <mergeCell ref="C3:H3"/>
    <mergeCell ref="C4:D4"/>
  </mergeCells>
  <pageMargins left="0.35433070866141736" right="0.15748031496062992" top="1.1417322834645669" bottom="0.78740157480314965" header="0.31496062992125984" footer="0.31496062992125984"/>
  <pageSetup paperSize="9" scale="72"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Listas!$A$11:$A$21</xm:f>
          </x14:formula1>
          <xm:sqref>C4:D4</xm:sqref>
        </x14:dataValidation>
        <x14:dataValidation type="list" allowBlank="1" showInputMessage="1" showErrorMessage="1">
          <x14:formula1>
            <xm:f>Listas!$A$69:$A$70</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00B050"/>
    <pageSetUpPr fitToPage="1"/>
  </sheetPr>
  <dimension ref="A1:M102"/>
  <sheetViews>
    <sheetView zoomScaleNormal="100" zoomScaleSheetLayoutView="110" workbookViewId="0">
      <selection activeCell="E15" sqref="E15"/>
    </sheetView>
  </sheetViews>
  <sheetFormatPr baseColWidth="10" defaultColWidth="11.42578125" defaultRowHeight="15" x14ac:dyDescent="0.25"/>
  <cols>
    <col min="1" max="1" width="7.5703125" style="63" customWidth="1"/>
    <col min="2" max="2" width="9.28515625" style="64" customWidth="1"/>
    <col min="3" max="3" width="20" style="65" customWidth="1"/>
    <col min="4" max="4" width="26.7109375" style="66" customWidth="1"/>
    <col min="5" max="5" width="10.7109375" style="67" customWidth="1"/>
    <col min="6" max="7" width="10.7109375" style="62" customWidth="1"/>
    <col min="8" max="8" width="10.7109375" style="67" customWidth="1"/>
    <col min="9" max="9" width="12.28515625" style="67" customWidth="1"/>
    <col min="10" max="11" width="10.7109375" style="62" customWidth="1"/>
    <col min="12" max="12" width="12.85546875" style="62" bestFit="1" customWidth="1"/>
    <col min="13" max="16384" width="11.42578125" style="28"/>
  </cols>
  <sheetData>
    <row r="1" spans="1:13" ht="24.75" customHeight="1" thickTop="1" thickBot="1" x14ac:dyDescent="0.3">
      <c r="A1" s="27"/>
      <c r="B1" s="374" t="s">
        <v>677</v>
      </c>
      <c r="C1" s="375"/>
      <c r="D1" s="375"/>
      <c r="E1" s="375"/>
      <c r="F1" s="375"/>
      <c r="G1" s="375"/>
      <c r="H1" s="389"/>
      <c r="I1" s="329"/>
      <c r="J1" s="400" t="str">
        <f>AutoBaremo!F1</f>
        <v>GDR-JA-07 Ver.1.1 Diciembre 2017</v>
      </c>
      <c r="K1" s="376"/>
      <c r="L1" s="377"/>
    </row>
    <row r="2" spans="1:13" ht="16.5" thickTop="1" thickBot="1" x14ac:dyDescent="0.3">
      <c r="A2" s="27"/>
      <c r="B2" s="139" t="s">
        <v>4</v>
      </c>
      <c r="C2" s="372" t="str">
        <f>IF(AutoBaremo!C2:K2=0,"",AutoBaremo!C2:K2)</f>
        <v/>
      </c>
      <c r="D2" s="372"/>
      <c r="E2" s="372"/>
      <c r="F2" s="372"/>
      <c r="G2" s="372"/>
      <c r="H2" s="372"/>
      <c r="I2" s="372"/>
      <c r="J2" s="372"/>
      <c r="K2" s="372"/>
      <c r="L2" s="372"/>
    </row>
    <row r="3" spans="1:13" ht="15.75" customHeight="1" thickTop="1" thickBot="1" x14ac:dyDescent="0.3">
      <c r="A3" s="27"/>
      <c r="B3" s="139" t="s">
        <v>3</v>
      </c>
      <c r="C3" s="372" t="str">
        <f>IF(AutoBaremo!C3:K3=0,"",AutoBaremo!C3:K3)</f>
        <v/>
      </c>
      <c r="D3" s="372"/>
      <c r="E3" s="372"/>
      <c r="F3" s="372"/>
      <c r="G3" s="372"/>
      <c r="H3" s="372"/>
      <c r="I3" s="372"/>
      <c r="J3" s="372"/>
      <c r="K3" s="372"/>
      <c r="L3" s="372"/>
    </row>
    <row r="4" spans="1:13" ht="16.5" thickTop="1" thickBot="1" x14ac:dyDescent="0.3">
      <c r="A4" s="27"/>
      <c r="B4" s="139" t="s">
        <v>14</v>
      </c>
      <c r="C4" s="372" t="str">
        <f>IF(AutoBaremo!C4:K4=0,"",AutoBaremo!C4:K4)</f>
        <v/>
      </c>
      <c r="D4" s="372"/>
      <c r="E4" s="164"/>
      <c r="F4" s="165"/>
      <c r="G4" s="165"/>
      <c r="H4" s="164"/>
      <c r="I4" s="164"/>
      <c r="J4" s="165"/>
      <c r="K4" s="165"/>
      <c r="L4" s="165"/>
    </row>
    <row r="5" spans="1:13" ht="16.5" thickTop="1" thickBot="1" x14ac:dyDescent="0.3">
      <c r="A5" s="27"/>
      <c r="B5" s="139" t="s">
        <v>129</v>
      </c>
      <c r="C5" s="168" t="str">
        <f>IF(AutoBaremo!C5:K5=0,"",AutoBaremo!C5:K5)</f>
        <v/>
      </c>
      <c r="D5" s="142"/>
      <c r="E5" s="166"/>
      <c r="F5" s="158"/>
      <c r="G5" s="158"/>
      <c r="H5" s="166"/>
      <c r="I5" s="166"/>
      <c r="J5" s="158"/>
      <c r="K5" s="158"/>
      <c r="L5" s="158"/>
    </row>
    <row r="6" spans="1:13" ht="9" customHeight="1" thickTop="1" x14ac:dyDescent="0.25">
      <c r="A6" s="112" t="s">
        <v>319</v>
      </c>
      <c r="B6" s="137"/>
      <c r="C6" s="29"/>
      <c r="D6" s="29"/>
      <c r="E6" s="29"/>
      <c r="F6" s="29"/>
      <c r="G6" s="29"/>
      <c r="H6" s="29"/>
      <c r="I6" s="29"/>
      <c r="J6" s="29"/>
      <c r="K6" s="29"/>
      <c r="L6" s="29"/>
    </row>
    <row r="7" spans="1:13" s="32" customFormat="1" ht="15" customHeight="1" x14ac:dyDescent="0.25">
      <c r="A7" s="113" t="s">
        <v>141</v>
      </c>
      <c r="B7" s="408" t="s">
        <v>352</v>
      </c>
      <c r="C7" s="409"/>
      <c r="D7" s="409"/>
      <c r="E7" s="409"/>
      <c r="F7" s="409"/>
      <c r="G7" s="409"/>
      <c r="H7" s="409"/>
      <c r="I7" s="409"/>
      <c r="J7" s="409"/>
      <c r="K7" s="409"/>
      <c r="L7" s="409"/>
      <c r="M7" s="31"/>
    </row>
    <row r="8" spans="1:13" s="32" customFormat="1" ht="15" customHeight="1" x14ac:dyDescent="0.25">
      <c r="A8" s="113" t="s">
        <v>141</v>
      </c>
      <c r="B8" s="408" t="s">
        <v>442</v>
      </c>
      <c r="C8" s="409"/>
      <c r="D8" s="409"/>
      <c r="E8" s="409"/>
      <c r="F8" s="409"/>
      <c r="G8" s="409"/>
      <c r="H8" s="409"/>
      <c r="I8" s="409"/>
      <c r="J8" s="409"/>
      <c r="K8" s="409"/>
      <c r="L8" s="409"/>
      <c r="M8" s="31"/>
    </row>
    <row r="9" spans="1:13" s="32" customFormat="1" ht="15" customHeight="1" x14ac:dyDescent="0.25">
      <c r="A9" s="113" t="s">
        <v>141</v>
      </c>
      <c r="B9" s="408" t="s">
        <v>443</v>
      </c>
      <c r="C9" s="409"/>
      <c r="D9" s="409"/>
      <c r="E9" s="409"/>
      <c r="F9" s="409"/>
      <c r="G9" s="409"/>
      <c r="H9" s="409"/>
      <c r="I9" s="409"/>
      <c r="J9" s="409"/>
      <c r="K9" s="409"/>
      <c r="L9" s="409"/>
      <c r="M9" s="31"/>
    </row>
    <row r="10" spans="1:13" s="32" customFormat="1" ht="27.75" customHeight="1" x14ac:dyDescent="0.25">
      <c r="A10" s="113" t="s">
        <v>141</v>
      </c>
      <c r="B10" s="408" t="s">
        <v>671</v>
      </c>
      <c r="C10" s="409"/>
      <c r="D10" s="409"/>
      <c r="E10" s="409"/>
      <c r="F10" s="409"/>
      <c r="G10" s="409"/>
      <c r="H10" s="409"/>
      <c r="I10" s="409"/>
      <c r="J10" s="409"/>
      <c r="K10" s="409"/>
      <c r="L10" s="409"/>
      <c r="M10" s="31"/>
    </row>
    <row r="11" spans="1:13" ht="16.5" thickBot="1" x14ac:dyDescent="0.3">
      <c r="A11" s="244" t="s">
        <v>441</v>
      </c>
      <c r="B11" s="392" t="s">
        <v>433</v>
      </c>
      <c r="C11" s="392"/>
      <c r="D11" s="392"/>
      <c r="E11" s="403">
        <f>YEAR(AutoBaremo!C5)</f>
        <v>1900</v>
      </c>
      <c r="F11" s="403"/>
      <c r="G11" s="403"/>
      <c r="H11" s="403"/>
      <c r="I11" s="403"/>
      <c r="J11" s="403"/>
      <c r="K11" s="403"/>
      <c r="L11" s="403"/>
    </row>
    <row r="12" spans="1:13" ht="15" customHeight="1" thickBot="1" x14ac:dyDescent="0.3">
      <c r="A12" s="244" t="s">
        <v>441</v>
      </c>
      <c r="B12" s="393"/>
      <c r="C12" s="393"/>
      <c r="D12" s="393"/>
      <c r="E12" s="412" t="s">
        <v>427</v>
      </c>
      <c r="F12" s="413"/>
      <c r="G12" s="412" t="s">
        <v>428</v>
      </c>
      <c r="H12" s="413"/>
      <c r="I12" s="404" t="s">
        <v>429</v>
      </c>
      <c r="J12" s="404" t="s">
        <v>430</v>
      </c>
      <c r="K12" s="404" t="s">
        <v>432</v>
      </c>
      <c r="L12" s="241" t="s">
        <v>426</v>
      </c>
    </row>
    <row r="13" spans="1:13" s="33" customFormat="1" ht="23.25" customHeight="1" thickBot="1" x14ac:dyDescent="0.3">
      <c r="A13" s="114" t="s">
        <v>441</v>
      </c>
      <c r="B13" s="406"/>
      <c r="C13" s="406"/>
      <c r="D13" s="407"/>
      <c r="E13" s="242" t="s">
        <v>434</v>
      </c>
      <c r="F13" s="242" t="s">
        <v>431</v>
      </c>
      <c r="G13" s="242" t="str">
        <f>E13</f>
        <v>&lt;35 años</v>
      </c>
      <c r="H13" s="242" t="str">
        <f>F13</f>
        <v>&gt; de 35 Años</v>
      </c>
      <c r="I13" s="405"/>
      <c r="J13" s="405"/>
      <c r="K13" s="405"/>
      <c r="L13" s="243"/>
    </row>
    <row r="14" spans="1:13" s="33" customFormat="1" ht="15" customHeight="1" thickBot="1" x14ac:dyDescent="0.3">
      <c r="A14" s="114" t="s">
        <v>441</v>
      </c>
      <c r="B14" s="398" t="s">
        <v>421</v>
      </c>
      <c r="C14" s="398"/>
      <c r="D14" s="398"/>
      <c r="E14" s="225">
        <f t="shared" ref="E14:L14" si="0">E15+E16</f>
        <v>0</v>
      </c>
      <c r="F14" s="225">
        <f t="shared" si="0"/>
        <v>0</v>
      </c>
      <c r="G14" s="225">
        <f t="shared" si="0"/>
        <v>0</v>
      </c>
      <c r="H14" s="225">
        <f t="shared" si="0"/>
        <v>0</v>
      </c>
      <c r="I14" s="225">
        <f t="shared" si="0"/>
        <v>0</v>
      </c>
      <c r="J14" s="225">
        <f t="shared" si="0"/>
        <v>0</v>
      </c>
      <c r="K14" s="225">
        <f t="shared" si="0"/>
        <v>0</v>
      </c>
      <c r="L14" s="245">
        <f t="shared" si="0"/>
        <v>0</v>
      </c>
    </row>
    <row r="15" spans="1:13" s="4" customFormat="1" ht="15.75" customHeight="1" thickBot="1" x14ac:dyDescent="0.25">
      <c r="A15" s="115" t="s">
        <v>441</v>
      </c>
      <c r="B15" s="411" t="s">
        <v>422</v>
      </c>
      <c r="C15" s="411"/>
      <c r="D15" s="320"/>
      <c r="E15" s="224"/>
      <c r="F15" s="224"/>
      <c r="G15" s="224"/>
      <c r="H15" s="224"/>
      <c r="I15" s="224"/>
      <c r="J15" s="224"/>
      <c r="K15" s="224"/>
      <c r="L15" s="287">
        <f>SUM(E15:H15)</f>
        <v>0</v>
      </c>
    </row>
    <row r="16" spans="1:13" s="4" customFormat="1" ht="15.75" customHeight="1" thickBot="1" x14ac:dyDescent="0.25">
      <c r="A16" s="116" t="s">
        <v>441</v>
      </c>
      <c r="B16" s="414" t="s">
        <v>423</v>
      </c>
      <c r="C16" s="414"/>
      <c r="D16" s="415"/>
      <c r="E16" s="285">
        <f t="shared" ref="E16:L16" si="1">E17+E20</f>
        <v>0</v>
      </c>
      <c r="F16" s="285">
        <f t="shared" si="1"/>
        <v>0</v>
      </c>
      <c r="G16" s="285">
        <f t="shared" si="1"/>
        <v>0</v>
      </c>
      <c r="H16" s="285">
        <f t="shared" si="1"/>
        <v>0</v>
      </c>
      <c r="I16" s="285">
        <f t="shared" si="1"/>
        <v>0</v>
      </c>
      <c r="J16" s="285">
        <f t="shared" si="1"/>
        <v>0</v>
      </c>
      <c r="K16" s="285">
        <f t="shared" si="1"/>
        <v>0</v>
      </c>
      <c r="L16" s="285">
        <f t="shared" si="1"/>
        <v>0</v>
      </c>
    </row>
    <row r="17" spans="1:12" s="4" customFormat="1" ht="15.75" customHeight="1" thickBot="1" x14ac:dyDescent="0.25">
      <c r="A17" s="116" t="s">
        <v>441</v>
      </c>
      <c r="B17" s="410" t="s">
        <v>436</v>
      </c>
      <c r="C17" s="410"/>
      <c r="D17" s="321"/>
      <c r="E17" s="286">
        <f t="shared" ref="E17" si="2">SUM(E18:E19)</f>
        <v>0</v>
      </c>
      <c r="F17" s="286">
        <f t="shared" ref="F17" si="3">SUM(F18:F19)</f>
        <v>0</v>
      </c>
      <c r="G17" s="286">
        <f t="shared" ref="G17" si="4">SUM(G18:G19)</f>
        <v>0</v>
      </c>
      <c r="H17" s="286">
        <f t="shared" ref="H17" si="5">SUM(H18:H19)</f>
        <v>0</v>
      </c>
      <c r="I17" s="286">
        <f t="shared" ref="I17" si="6">SUM(I18:I19)</f>
        <v>0</v>
      </c>
      <c r="J17" s="286">
        <f t="shared" ref="J17" si="7">SUM(J18:J19)</f>
        <v>0</v>
      </c>
      <c r="K17" s="286">
        <f t="shared" ref="K17" si="8">SUM(K18:K19)</f>
        <v>0</v>
      </c>
      <c r="L17" s="286">
        <f t="shared" ref="L17" si="9">SUM(L18:L19)</f>
        <v>0</v>
      </c>
    </row>
    <row r="18" spans="1:12" s="4" customFormat="1" ht="15.75" customHeight="1" thickBot="1" x14ac:dyDescent="0.25">
      <c r="A18" s="116" t="s">
        <v>441</v>
      </c>
      <c r="B18" s="35"/>
      <c r="C18" s="401" t="s">
        <v>435</v>
      </c>
      <c r="D18" s="402"/>
      <c r="E18" s="224"/>
      <c r="F18" s="224"/>
      <c r="G18" s="224"/>
      <c r="H18" s="224"/>
      <c r="I18" s="224"/>
      <c r="J18" s="224"/>
      <c r="K18" s="224"/>
      <c r="L18" s="285">
        <f>SUM(E18:H18)</f>
        <v>0</v>
      </c>
    </row>
    <row r="19" spans="1:12" s="4" customFormat="1" ht="15.75" customHeight="1" thickBot="1" x14ac:dyDescent="0.25">
      <c r="A19" s="116" t="s">
        <v>441</v>
      </c>
      <c r="B19" s="35"/>
      <c r="C19" s="401" t="s">
        <v>670</v>
      </c>
      <c r="D19" s="402"/>
      <c r="E19" s="224"/>
      <c r="F19" s="224"/>
      <c r="G19" s="224"/>
      <c r="H19" s="224"/>
      <c r="I19" s="224"/>
      <c r="J19" s="224"/>
      <c r="K19" s="224"/>
      <c r="L19" s="285">
        <f>SUM(E19:H19)</f>
        <v>0</v>
      </c>
    </row>
    <row r="20" spans="1:12" s="4" customFormat="1" ht="15.75" customHeight="1" thickBot="1" x14ac:dyDescent="0.25">
      <c r="A20" s="116" t="s">
        <v>441</v>
      </c>
      <c r="B20" s="410" t="s">
        <v>437</v>
      </c>
      <c r="C20" s="410"/>
      <c r="D20" s="416"/>
      <c r="E20" s="286">
        <f t="shared" ref="E20" si="10">SUM(E21:E22)</f>
        <v>0</v>
      </c>
      <c r="F20" s="286">
        <f t="shared" ref="F20" si="11">SUM(F21:F22)</f>
        <v>0</v>
      </c>
      <c r="G20" s="286">
        <f t="shared" ref="G20" si="12">SUM(G21:G22)</f>
        <v>0</v>
      </c>
      <c r="H20" s="286">
        <f t="shared" ref="H20" si="13">SUM(H21:H22)</f>
        <v>0</v>
      </c>
      <c r="I20" s="286">
        <f t="shared" ref="I20" si="14">SUM(I21:I22)</f>
        <v>0</v>
      </c>
      <c r="J20" s="286">
        <f t="shared" ref="J20" si="15">SUM(J21:J22)</f>
        <v>0</v>
      </c>
      <c r="K20" s="286">
        <f t="shared" ref="K20" si="16">SUM(K21:K22)</f>
        <v>0</v>
      </c>
      <c r="L20" s="286">
        <f>SUM(E20:H20)</f>
        <v>0</v>
      </c>
    </row>
    <row r="21" spans="1:12" s="4" customFormat="1" ht="15.75" customHeight="1" thickBot="1" x14ac:dyDescent="0.25">
      <c r="A21" s="116" t="s">
        <v>441</v>
      </c>
      <c r="B21" s="35"/>
      <c r="C21" s="401" t="s">
        <v>435</v>
      </c>
      <c r="D21" s="402"/>
      <c r="E21" s="224"/>
      <c r="F21" s="224"/>
      <c r="G21" s="224"/>
      <c r="H21" s="224"/>
      <c r="I21" s="224"/>
      <c r="J21" s="224"/>
      <c r="K21" s="224"/>
      <c r="L21" s="285">
        <f>SUM(E21:H21)</f>
        <v>0</v>
      </c>
    </row>
    <row r="22" spans="1:12" s="4" customFormat="1" ht="15.75" customHeight="1" thickBot="1" x14ac:dyDescent="0.25">
      <c r="A22" s="116" t="s">
        <v>441</v>
      </c>
      <c r="B22" s="35"/>
      <c r="C22" s="401" t="s">
        <v>670</v>
      </c>
      <c r="D22" s="402"/>
      <c r="E22" s="224"/>
      <c r="F22" s="224"/>
      <c r="G22" s="224"/>
      <c r="H22" s="224"/>
      <c r="I22" s="224"/>
      <c r="J22" s="224"/>
      <c r="K22" s="224"/>
      <c r="L22" s="285">
        <f>SUM(E22:H22)</f>
        <v>0</v>
      </c>
    </row>
    <row r="23" spans="1:12" s="33" customFormat="1" ht="15" customHeight="1" thickBot="1" x14ac:dyDescent="0.3">
      <c r="A23" s="114" t="s">
        <v>441</v>
      </c>
      <c r="B23" s="398" t="s">
        <v>424</v>
      </c>
      <c r="C23" s="398"/>
      <c r="D23" s="398"/>
      <c r="E23" s="225">
        <f>SUM(E24:E25)</f>
        <v>0</v>
      </c>
      <c r="F23" s="225">
        <f t="shared" ref="F23:K23" si="17">SUM(F24:F25)</f>
        <v>0</v>
      </c>
      <c r="G23" s="225">
        <f t="shared" si="17"/>
        <v>0</v>
      </c>
      <c r="H23" s="225">
        <f t="shared" si="17"/>
        <v>0</v>
      </c>
      <c r="I23" s="225">
        <f t="shared" si="17"/>
        <v>0</v>
      </c>
      <c r="J23" s="225">
        <f t="shared" si="17"/>
        <v>0</v>
      </c>
      <c r="K23" s="225">
        <f t="shared" si="17"/>
        <v>0</v>
      </c>
      <c r="L23" s="245">
        <f>SUM(L24:L25)</f>
        <v>0</v>
      </c>
    </row>
    <row r="24" spans="1:12" s="4" customFormat="1" ht="15.75" customHeight="1" thickBot="1" x14ac:dyDescent="0.25">
      <c r="A24" s="115" t="s">
        <v>441</v>
      </c>
      <c r="B24" s="411" t="s">
        <v>422</v>
      </c>
      <c r="C24" s="411"/>
      <c r="D24" s="320"/>
      <c r="E24" s="224"/>
      <c r="F24" s="224"/>
      <c r="G24" s="224"/>
      <c r="H24" s="224"/>
      <c r="I24" s="224"/>
      <c r="J24" s="224"/>
      <c r="K24" s="224"/>
      <c r="L24" s="287">
        <f>SUM(E24:H24)</f>
        <v>0</v>
      </c>
    </row>
    <row r="25" spans="1:12" s="4" customFormat="1" ht="15.75" customHeight="1" thickBot="1" x14ac:dyDescent="0.25">
      <c r="A25" s="116" t="s">
        <v>441</v>
      </c>
      <c r="B25" s="414" t="s">
        <v>423</v>
      </c>
      <c r="C25" s="414"/>
      <c r="D25" s="415"/>
      <c r="E25" s="285">
        <f t="shared" ref="E25" si="18">E26+E29</f>
        <v>0</v>
      </c>
      <c r="F25" s="285">
        <f t="shared" ref="F25" si="19">F26+F29</f>
        <v>0</v>
      </c>
      <c r="G25" s="285">
        <f t="shared" ref="G25" si="20">G26+G29</f>
        <v>0</v>
      </c>
      <c r="H25" s="285">
        <f t="shared" ref="H25" si="21">H26+H29</f>
        <v>0</v>
      </c>
      <c r="I25" s="285">
        <f t="shared" ref="I25" si="22">I26+I29</f>
        <v>0</v>
      </c>
      <c r="J25" s="285">
        <f t="shared" ref="J25" si="23">J26+J29</f>
        <v>0</v>
      </c>
      <c r="K25" s="285">
        <f t="shared" ref="K25" si="24">K26+K29</f>
        <v>0</v>
      </c>
      <c r="L25" s="285">
        <f t="shared" ref="L25" si="25">L26+L29</f>
        <v>0</v>
      </c>
    </row>
    <row r="26" spans="1:12" s="4" customFormat="1" ht="15.75" customHeight="1" thickBot="1" x14ac:dyDescent="0.25">
      <c r="A26" s="116" t="s">
        <v>441</v>
      </c>
      <c r="B26" s="410" t="s">
        <v>436</v>
      </c>
      <c r="C26" s="410"/>
      <c r="D26" s="321"/>
      <c r="E26" s="286">
        <f t="shared" ref="E26" si="26">SUM(E27:E28)</f>
        <v>0</v>
      </c>
      <c r="F26" s="286">
        <f t="shared" ref="F26" si="27">SUM(F27:F28)</f>
        <v>0</v>
      </c>
      <c r="G26" s="286">
        <f t="shared" ref="G26" si="28">SUM(G27:G28)</f>
        <v>0</v>
      </c>
      <c r="H26" s="286">
        <f t="shared" ref="H26" si="29">SUM(H27:H28)</f>
        <v>0</v>
      </c>
      <c r="I26" s="286">
        <f t="shared" ref="I26" si="30">SUM(I27:I28)</f>
        <v>0</v>
      </c>
      <c r="J26" s="286">
        <f t="shared" ref="J26" si="31">SUM(J27:J28)</f>
        <v>0</v>
      </c>
      <c r="K26" s="286">
        <f t="shared" ref="K26" si="32">SUM(K27:K28)</f>
        <v>0</v>
      </c>
      <c r="L26" s="286">
        <f t="shared" ref="L26" si="33">SUM(L27:L28)</f>
        <v>0</v>
      </c>
    </row>
    <row r="27" spans="1:12" s="4" customFormat="1" ht="15.75" customHeight="1" thickBot="1" x14ac:dyDescent="0.25">
      <c r="A27" s="116" t="s">
        <v>441</v>
      </c>
      <c r="B27" s="35"/>
      <c r="C27" s="401" t="s">
        <v>435</v>
      </c>
      <c r="D27" s="402"/>
      <c r="E27" s="224"/>
      <c r="F27" s="224"/>
      <c r="G27" s="224"/>
      <c r="H27" s="224"/>
      <c r="I27" s="224"/>
      <c r="J27" s="224"/>
      <c r="K27" s="224"/>
      <c r="L27" s="285">
        <f>SUM(E27:H27)</f>
        <v>0</v>
      </c>
    </row>
    <row r="28" spans="1:12" s="4" customFormat="1" ht="15.75" customHeight="1" thickBot="1" x14ac:dyDescent="0.25">
      <c r="A28" s="116" t="s">
        <v>441</v>
      </c>
      <c r="B28" s="35"/>
      <c r="C28" s="401" t="s">
        <v>670</v>
      </c>
      <c r="D28" s="402"/>
      <c r="E28" s="224"/>
      <c r="F28" s="224"/>
      <c r="G28" s="224"/>
      <c r="H28" s="224"/>
      <c r="I28" s="224"/>
      <c r="J28" s="224"/>
      <c r="K28" s="224"/>
      <c r="L28" s="285">
        <f>SUM(E28:H28)</f>
        <v>0</v>
      </c>
    </row>
    <row r="29" spans="1:12" s="4" customFormat="1" ht="15.75" customHeight="1" thickBot="1" x14ac:dyDescent="0.25">
      <c r="A29" s="116" t="s">
        <v>441</v>
      </c>
      <c r="B29" s="410" t="s">
        <v>437</v>
      </c>
      <c r="C29" s="410"/>
      <c r="D29" s="34"/>
      <c r="E29" s="286">
        <f t="shared" ref="E29" si="34">SUM(E30:E31)</f>
        <v>0</v>
      </c>
      <c r="F29" s="286">
        <f t="shared" ref="F29" si="35">SUM(F30:F31)</f>
        <v>0</v>
      </c>
      <c r="G29" s="286">
        <f t="shared" ref="G29" si="36">SUM(G30:G31)</f>
        <v>0</v>
      </c>
      <c r="H29" s="286">
        <f t="shared" ref="H29" si="37">SUM(H30:H31)</f>
        <v>0</v>
      </c>
      <c r="I29" s="286">
        <f t="shared" ref="I29" si="38">SUM(I30:I31)</f>
        <v>0</v>
      </c>
      <c r="J29" s="286">
        <f t="shared" ref="J29" si="39">SUM(J30:J31)</f>
        <v>0</v>
      </c>
      <c r="K29" s="286">
        <f t="shared" ref="K29" si="40">SUM(K30:K31)</f>
        <v>0</v>
      </c>
      <c r="L29" s="286">
        <f>SUM(E29:H29)</f>
        <v>0</v>
      </c>
    </row>
    <row r="30" spans="1:12" s="4" customFormat="1" ht="15.75" customHeight="1" thickBot="1" x14ac:dyDescent="0.25">
      <c r="A30" s="116" t="s">
        <v>441</v>
      </c>
      <c r="B30" s="35"/>
      <c r="C30" s="401" t="s">
        <v>435</v>
      </c>
      <c r="D30" s="402"/>
      <c r="E30" s="224"/>
      <c r="F30" s="224"/>
      <c r="G30" s="224"/>
      <c r="H30" s="224"/>
      <c r="I30" s="224"/>
      <c r="J30" s="224"/>
      <c r="K30" s="224"/>
      <c r="L30" s="285">
        <f>SUM(E30:H30)</f>
        <v>0</v>
      </c>
    </row>
    <row r="31" spans="1:12" s="4" customFormat="1" ht="15.75" customHeight="1" thickBot="1" x14ac:dyDescent="0.25">
      <c r="A31" s="116" t="s">
        <v>441</v>
      </c>
      <c r="B31" s="35"/>
      <c r="C31" s="401" t="s">
        <v>670</v>
      </c>
      <c r="D31" s="402"/>
      <c r="E31" s="224"/>
      <c r="F31" s="224"/>
      <c r="G31" s="224"/>
      <c r="H31" s="224"/>
      <c r="I31" s="224"/>
      <c r="J31" s="224"/>
      <c r="K31" s="224"/>
      <c r="L31" s="285">
        <f>SUM(E31:H31)</f>
        <v>0</v>
      </c>
    </row>
    <row r="32" spans="1:12" s="33" customFormat="1" ht="15" customHeight="1" thickBot="1" x14ac:dyDescent="0.3">
      <c r="A32" s="114" t="s">
        <v>441</v>
      </c>
      <c r="B32" s="398" t="s">
        <v>425</v>
      </c>
      <c r="C32" s="398"/>
      <c r="D32" s="398"/>
      <c r="E32" s="225">
        <f t="shared" ref="E32:K32" si="41">SUM(E33:E33)</f>
        <v>0</v>
      </c>
      <c r="F32" s="225">
        <f t="shared" si="41"/>
        <v>0</v>
      </c>
      <c r="G32" s="225">
        <f t="shared" si="41"/>
        <v>0</v>
      </c>
      <c r="H32" s="225">
        <f t="shared" si="41"/>
        <v>0</v>
      </c>
      <c r="I32" s="225">
        <f t="shared" si="41"/>
        <v>0</v>
      </c>
      <c r="J32" s="225">
        <f t="shared" si="41"/>
        <v>0</v>
      </c>
      <c r="K32" s="225">
        <f t="shared" si="41"/>
        <v>0</v>
      </c>
      <c r="L32" s="245">
        <f>L33</f>
        <v>0</v>
      </c>
    </row>
    <row r="33" spans="1:12" s="4" customFormat="1" ht="15.75" customHeight="1" thickBot="1" x14ac:dyDescent="0.25">
      <c r="A33" s="116" t="s">
        <v>441</v>
      </c>
      <c r="B33" s="35"/>
      <c r="C33" s="401" t="s">
        <v>438</v>
      </c>
      <c r="D33" s="402"/>
      <c r="E33" s="224"/>
      <c r="F33" s="224"/>
      <c r="G33" s="224"/>
      <c r="H33" s="224"/>
      <c r="I33" s="224"/>
      <c r="J33" s="224"/>
      <c r="K33" s="224"/>
      <c r="L33" s="285">
        <f>SUM(E33:H33)</f>
        <v>0</v>
      </c>
    </row>
    <row r="34" spans="1:12" s="33" customFormat="1" ht="15" customHeight="1" thickBot="1" x14ac:dyDescent="0.3">
      <c r="A34" s="114" t="s">
        <v>441</v>
      </c>
      <c r="B34" s="398" t="s">
        <v>439</v>
      </c>
      <c r="C34" s="398"/>
      <c r="D34" s="398"/>
      <c r="E34" s="225">
        <f t="shared" ref="E34:K34" si="42">SUM(E35:E35)</f>
        <v>0</v>
      </c>
      <c r="F34" s="225">
        <f t="shared" si="42"/>
        <v>0</v>
      </c>
      <c r="G34" s="225">
        <f t="shared" si="42"/>
        <v>0</v>
      </c>
      <c r="H34" s="225">
        <f t="shared" si="42"/>
        <v>0</v>
      </c>
      <c r="I34" s="225">
        <f t="shared" si="42"/>
        <v>0</v>
      </c>
      <c r="J34" s="225">
        <f t="shared" si="42"/>
        <v>0</v>
      </c>
      <c r="K34" s="225">
        <f t="shared" si="42"/>
        <v>0</v>
      </c>
      <c r="L34" s="245">
        <f>L35</f>
        <v>0</v>
      </c>
    </row>
    <row r="35" spans="1:12" s="4" customFormat="1" ht="15.75" customHeight="1" thickBot="1" x14ac:dyDescent="0.25">
      <c r="A35" s="116" t="s">
        <v>441</v>
      </c>
      <c r="B35" s="35"/>
      <c r="C35" s="401" t="s">
        <v>440</v>
      </c>
      <c r="D35" s="402"/>
      <c r="E35" s="224"/>
      <c r="F35" s="224"/>
      <c r="G35" s="224"/>
      <c r="H35" s="224"/>
      <c r="I35" s="224"/>
      <c r="J35" s="224"/>
      <c r="K35" s="224"/>
      <c r="L35" s="285">
        <f>SUM(E35:H35)</f>
        <v>0</v>
      </c>
    </row>
    <row r="36" spans="1:12" s="32" customFormat="1" x14ac:dyDescent="0.25">
      <c r="A36" s="117" t="s">
        <v>311</v>
      </c>
      <c r="B36" s="37"/>
      <c r="C36" s="38"/>
      <c r="D36" s="39"/>
      <c r="E36" s="40"/>
      <c r="F36" s="41"/>
      <c r="G36" s="41"/>
      <c r="H36" s="40"/>
      <c r="I36" s="40"/>
      <c r="J36" s="41"/>
      <c r="K36" s="41"/>
      <c r="L36" s="41"/>
    </row>
    <row r="37" spans="1:12" s="32" customFormat="1" x14ac:dyDescent="0.25">
      <c r="A37" s="117" t="s">
        <v>311</v>
      </c>
      <c r="B37" s="42" t="str">
        <f>AutoBaremo!B195</f>
        <v xml:space="preserve">OBSERVACIONES: </v>
      </c>
      <c r="C37" s="38"/>
      <c r="D37" s="39"/>
      <c r="E37" s="40"/>
      <c r="F37" s="41"/>
      <c r="G37" s="41"/>
      <c r="H37" s="40"/>
      <c r="I37" s="40"/>
      <c r="J37" s="41"/>
      <c r="K37" s="41"/>
      <c r="L37" s="41"/>
    </row>
    <row r="38" spans="1:12" s="32" customFormat="1" ht="14.45" customHeight="1" x14ac:dyDescent="0.25">
      <c r="A38" s="117" t="s">
        <v>311</v>
      </c>
      <c r="B38" s="43" t="s">
        <v>444</v>
      </c>
      <c r="C38" s="43"/>
      <c r="D38" s="43"/>
      <c r="E38" s="43"/>
      <c r="F38" s="43"/>
      <c r="G38" s="43"/>
      <c r="H38" s="43"/>
      <c r="I38" s="43"/>
      <c r="J38" s="43"/>
      <c r="L38" s="41"/>
    </row>
    <row r="39" spans="1:12" s="32" customFormat="1" ht="15.75" thickBot="1" x14ac:dyDescent="0.3">
      <c r="A39" s="117" t="s">
        <v>311</v>
      </c>
      <c r="B39" s="37"/>
      <c r="C39" s="38"/>
      <c r="D39" s="39"/>
      <c r="E39" s="40"/>
      <c r="F39" s="41"/>
      <c r="G39" s="41"/>
      <c r="H39" s="40"/>
      <c r="I39" s="40"/>
      <c r="J39" s="41"/>
      <c r="K39" s="41"/>
      <c r="L39" s="41"/>
    </row>
    <row r="40" spans="1:12" s="32" customFormat="1" x14ac:dyDescent="0.25">
      <c r="A40" s="118" t="s">
        <v>311</v>
      </c>
      <c r="B40" s="44"/>
      <c r="C40" s="45"/>
      <c r="D40" s="76"/>
      <c r="E40" s="250"/>
      <c r="F40" s="251"/>
      <c r="G40" s="262"/>
      <c r="H40" s="40"/>
      <c r="I40" s="40"/>
      <c r="J40" s="41"/>
      <c r="K40" s="41"/>
      <c r="L40" s="41"/>
    </row>
    <row r="41" spans="1:12" s="50" customFormat="1" x14ac:dyDescent="0.25">
      <c r="A41" s="119" t="s">
        <v>311</v>
      </c>
      <c r="B41" s="46" t="s">
        <v>146</v>
      </c>
      <c r="C41" s="47" t="str">
        <f>AutoBaremo!C201</f>
        <v/>
      </c>
      <c r="D41" s="77" t="str">
        <f>AutoBaremo!D201</f>
        <v/>
      </c>
      <c r="E41" s="248"/>
      <c r="F41" s="249"/>
      <c r="G41" s="263"/>
      <c r="H41" s="48"/>
      <c r="I41" s="48"/>
      <c r="J41" s="49"/>
      <c r="K41" s="49"/>
      <c r="L41" s="49"/>
    </row>
    <row r="42" spans="1:12" s="50" customFormat="1" x14ac:dyDescent="0.25">
      <c r="A42" s="119" t="s">
        <v>311</v>
      </c>
      <c r="B42" s="46" t="s">
        <v>147</v>
      </c>
      <c r="C42" s="51" t="str">
        <f>AutoBaremo!C202</f>
        <v/>
      </c>
      <c r="D42" s="80"/>
      <c r="E42" s="248"/>
      <c r="F42" s="249"/>
      <c r="G42" s="263"/>
      <c r="H42" s="48"/>
      <c r="I42" s="48"/>
      <c r="J42" s="49"/>
      <c r="K42" s="49"/>
      <c r="L42" s="49"/>
    </row>
    <row r="43" spans="1:12" s="32" customFormat="1" x14ac:dyDescent="0.25">
      <c r="A43" s="118" t="s">
        <v>311</v>
      </c>
      <c r="B43" s="52"/>
      <c r="C43" s="53"/>
      <c r="D43" s="81"/>
      <c r="E43" s="246"/>
      <c r="F43" s="247"/>
      <c r="G43" s="264"/>
      <c r="H43" s="40"/>
      <c r="I43" s="40"/>
      <c r="J43" s="41"/>
      <c r="K43" s="41"/>
      <c r="L43" s="41"/>
    </row>
    <row r="44" spans="1:12" s="32" customFormat="1" x14ac:dyDescent="0.25">
      <c r="A44" s="118" t="s">
        <v>311</v>
      </c>
      <c r="B44" s="52"/>
      <c r="C44" s="53"/>
      <c r="D44" s="81"/>
      <c r="E44" s="246"/>
      <c r="F44" s="247"/>
      <c r="G44" s="264"/>
      <c r="H44" s="40"/>
      <c r="I44" s="40"/>
      <c r="J44" s="41"/>
      <c r="K44" s="41"/>
      <c r="L44" s="41"/>
    </row>
    <row r="45" spans="1:12" s="32" customFormat="1" x14ac:dyDescent="0.25">
      <c r="A45" s="118" t="s">
        <v>311</v>
      </c>
      <c r="B45" s="52"/>
      <c r="C45" s="53"/>
      <c r="D45" s="81"/>
      <c r="E45" s="246"/>
      <c r="F45" s="247"/>
      <c r="G45" s="264"/>
      <c r="H45" s="40"/>
      <c r="I45" s="40"/>
      <c r="J45" s="41"/>
      <c r="K45" s="41"/>
      <c r="L45" s="41"/>
    </row>
    <row r="46" spans="1:12" s="32" customFormat="1" ht="15.75" thickBot="1" x14ac:dyDescent="0.3">
      <c r="A46" s="118" t="s">
        <v>311</v>
      </c>
      <c r="B46" s="54"/>
      <c r="C46" s="55"/>
      <c r="D46" s="255"/>
      <c r="E46" s="256"/>
      <c r="F46" s="257"/>
      <c r="G46" s="265"/>
      <c r="H46" s="40"/>
      <c r="I46" s="40"/>
      <c r="J46" s="41"/>
      <c r="K46" s="41"/>
      <c r="L46" s="41"/>
    </row>
    <row r="47" spans="1:12" x14ac:dyDescent="0.25">
      <c r="A47" s="56"/>
      <c r="B47" s="57"/>
      <c r="C47" s="57"/>
      <c r="D47" s="57"/>
      <c r="E47" s="58"/>
      <c r="F47" s="59"/>
      <c r="G47" s="59"/>
      <c r="H47" s="58"/>
      <c r="I47" s="58"/>
      <c r="J47" s="59"/>
      <c r="K47" s="59"/>
      <c r="L47" s="59"/>
    </row>
    <row r="48" spans="1:12" x14ac:dyDescent="0.25">
      <c r="A48" s="60"/>
      <c r="B48" s="28"/>
      <c r="C48" s="28"/>
      <c r="D48" s="28"/>
      <c r="E48" s="61"/>
      <c r="H48" s="61"/>
      <c r="I48" s="61"/>
    </row>
    <row r="49" spans="1:9" x14ac:dyDescent="0.25">
      <c r="A49" s="60"/>
      <c r="B49" s="28"/>
      <c r="C49" s="28"/>
      <c r="D49" s="28"/>
      <c r="E49" s="61"/>
      <c r="H49" s="61"/>
      <c r="I49" s="61"/>
    </row>
    <row r="50" spans="1:9" x14ac:dyDescent="0.25">
      <c r="A50" s="60"/>
      <c r="B50" s="28"/>
      <c r="C50" s="28"/>
      <c r="D50" s="28"/>
      <c r="E50" s="61"/>
      <c r="H50" s="61"/>
      <c r="I50" s="61"/>
    </row>
    <row r="51" spans="1:9" x14ac:dyDescent="0.25">
      <c r="A51" s="60"/>
      <c r="B51" s="28"/>
      <c r="C51" s="28"/>
      <c r="D51" s="28"/>
      <c r="E51" s="61"/>
      <c r="H51" s="61"/>
      <c r="I51" s="61"/>
    </row>
    <row r="52" spans="1:9" x14ac:dyDescent="0.25">
      <c r="A52" s="60"/>
      <c r="B52" s="28"/>
      <c r="C52" s="28"/>
      <c r="D52" s="28"/>
      <c r="E52" s="61"/>
      <c r="H52" s="61"/>
      <c r="I52" s="61"/>
    </row>
    <row r="53" spans="1:9" x14ac:dyDescent="0.25">
      <c r="A53" s="60"/>
      <c r="B53" s="28"/>
      <c r="C53" s="28"/>
      <c r="D53" s="28"/>
      <c r="E53" s="61"/>
      <c r="H53" s="61"/>
      <c r="I53" s="61"/>
    </row>
    <row r="54" spans="1:9" x14ac:dyDescent="0.25">
      <c r="A54" s="60"/>
      <c r="B54" s="28"/>
      <c r="C54" s="28"/>
      <c r="D54" s="28"/>
      <c r="E54" s="61"/>
      <c r="H54" s="61"/>
      <c r="I54" s="61"/>
    </row>
    <row r="55" spans="1:9" x14ac:dyDescent="0.25">
      <c r="A55" s="60"/>
      <c r="B55" s="28"/>
      <c r="C55" s="28"/>
      <c r="D55" s="28"/>
      <c r="E55" s="61"/>
      <c r="H55" s="61"/>
      <c r="I55" s="61"/>
    </row>
    <row r="56" spans="1:9" x14ac:dyDescent="0.25">
      <c r="A56" s="60"/>
      <c r="B56" s="28"/>
      <c r="C56" s="28"/>
      <c r="D56" s="28"/>
      <c r="E56" s="61"/>
      <c r="H56" s="61"/>
      <c r="I56" s="61"/>
    </row>
    <row r="57" spans="1:9" x14ac:dyDescent="0.25">
      <c r="A57" s="60"/>
      <c r="B57" s="28"/>
      <c r="C57" s="28"/>
      <c r="D57" s="28"/>
      <c r="E57" s="61"/>
      <c r="H57" s="61"/>
      <c r="I57" s="61"/>
    </row>
    <row r="58" spans="1:9" x14ac:dyDescent="0.25">
      <c r="A58" s="60"/>
      <c r="B58" s="28"/>
      <c r="C58" s="28"/>
      <c r="D58" s="28"/>
      <c r="E58" s="61"/>
      <c r="H58" s="61"/>
      <c r="I58" s="61"/>
    </row>
    <row r="59" spans="1:9" x14ac:dyDescent="0.25">
      <c r="A59" s="60"/>
      <c r="B59" s="28"/>
      <c r="C59" s="28"/>
      <c r="D59" s="28"/>
      <c r="E59" s="61"/>
      <c r="H59" s="61"/>
      <c r="I59" s="61"/>
    </row>
    <row r="60" spans="1:9" x14ac:dyDescent="0.25">
      <c r="A60" s="60"/>
      <c r="B60" s="28"/>
      <c r="C60" s="28"/>
      <c r="D60" s="28"/>
      <c r="E60" s="61"/>
      <c r="H60" s="61"/>
      <c r="I60" s="61"/>
    </row>
    <row r="61" spans="1:9" x14ac:dyDescent="0.25">
      <c r="A61" s="60"/>
      <c r="B61" s="28"/>
      <c r="C61" s="28"/>
      <c r="D61" s="28"/>
      <c r="E61" s="61"/>
      <c r="H61" s="61"/>
      <c r="I61" s="61"/>
    </row>
    <row r="62" spans="1:9" x14ac:dyDescent="0.25">
      <c r="A62" s="60"/>
      <c r="B62" s="28"/>
      <c r="C62" s="28"/>
      <c r="D62" s="28"/>
      <c r="E62" s="61"/>
      <c r="H62" s="61"/>
      <c r="I62" s="61"/>
    </row>
    <row r="63" spans="1:9" x14ac:dyDescent="0.25">
      <c r="A63" s="60"/>
      <c r="B63" s="28"/>
      <c r="C63" s="28"/>
      <c r="D63" s="28"/>
      <c r="E63" s="61"/>
      <c r="H63" s="61"/>
      <c r="I63" s="61"/>
    </row>
    <row r="64" spans="1:9" x14ac:dyDescent="0.25">
      <c r="A64" s="60"/>
      <c r="B64" s="28"/>
      <c r="C64" s="28"/>
      <c r="D64" s="28"/>
      <c r="E64" s="61"/>
      <c r="H64" s="61"/>
      <c r="I64" s="61"/>
    </row>
    <row r="65" spans="1:9" x14ac:dyDescent="0.25">
      <c r="A65" s="60"/>
      <c r="B65" s="28"/>
      <c r="C65" s="28"/>
      <c r="D65" s="28"/>
      <c r="E65" s="61"/>
      <c r="H65" s="61"/>
      <c r="I65" s="61"/>
    </row>
    <row r="66" spans="1:9" x14ac:dyDescent="0.25">
      <c r="A66" s="60"/>
      <c r="B66" s="28"/>
      <c r="C66" s="28"/>
      <c r="D66" s="28"/>
      <c r="E66" s="61"/>
      <c r="H66" s="61"/>
      <c r="I66" s="61"/>
    </row>
    <row r="67" spans="1:9" x14ac:dyDescent="0.25">
      <c r="A67" s="60"/>
      <c r="B67" s="28"/>
      <c r="C67" s="28"/>
      <c r="D67" s="28"/>
      <c r="E67" s="61"/>
      <c r="H67" s="61"/>
      <c r="I67" s="61"/>
    </row>
    <row r="68" spans="1:9" x14ac:dyDescent="0.25">
      <c r="A68" s="60"/>
      <c r="B68" s="28"/>
      <c r="C68" s="28"/>
      <c r="D68" s="28"/>
      <c r="E68" s="61"/>
      <c r="H68" s="61"/>
      <c r="I68" s="61"/>
    </row>
    <row r="69" spans="1:9" x14ac:dyDescent="0.25">
      <c r="A69" s="60"/>
      <c r="B69" s="28"/>
      <c r="C69" s="28"/>
      <c r="D69" s="28"/>
      <c r="E69" s="61"/>
      <c r="H69" s="61"/>
      <c r="I69" s="61"/>
    </row>
    <row r="70" spans="1:9" x14ac:dyDescent="0.25">
      <c r="A70" s="60"/>
      <c r="B70" s="28"/>
      <c r="C70" s="28"/>
      <c r="D70" s="28"/>
      <c r="E70" s="61"/>
      <c r="H70" s="61"/>
      <c r="I70" s="61"/>
    </row>
    <row r="71" spans="1:9" x14ac:dyDescent="0.25">
      <c r="A71" s="60"/>
      <c r="B71" s="28"/>
      <c r="C71" s="28"/>
      <c r="D71" s="28"/>
      <c r="E71" s="61"/>
      <c r="H71" s="61"/>
      <c r="I71" s="61"/>
    </row>
    <row r="72" spans="1:9" x14ac:dyDescent="0.25">
      <c r="A72" s="60"/>
      <c r="B72" s="28"/>
      <c r="C72" s="28"/>
      <c r="D72" s="28"/>
      <c r="E72" s="61"/>
      <c r="H72" s="61"/>
      <c r="I72" s="61"/>
    </row>
    <row r="73" spans="1:9" x14ac:dyDescent="0.25">
      <c r="A73" s="60"/>
      <c r="B73" s="28"/>
      <c r="C73" s="28"/>
      <c r="D73" s="28"/>
      <c r="E73" s="61"/>
      <c r="H73" s="61"/>
      <c r="I73" s="61"/>
    </row>
    <row r="74" spans="1:9" x14ac:dyDescent="0.25">
      <c r="A74" s="60"/>
      <c r="B74" s="28"/>
      <c r="C74" s="28"/>
      <c r="D74" s="28"/>
      <c r="E74" s="61"/>
      <c r="H74" s="61"/>
      <c r="I74" s="61"/>
    </row>
    <row r="75" spans="1:9" x14ac:dyDescent="0.25">
      <c r="A75" s="60"/>
      <c r="B75" s="28"/>
      <c r="C75" s="28"/>
      <c r="D75" s="28"/>
      <c r="E75" s="61"/>
      <c r="H75" s="61"/>
      <c r="I75" s="61"/>
    </row>
    <row r="76" spans="1:9" x14ac:dyDescent="0.25">
      <c r="A76" s="60"/>
      <c r="B76" s="28"/>
      <c r="C76" s="28"/>
      <c r="D76" s="28"/>
      <c r="E76" s="61"/>
      <c r="H76" s="61"/>
      <c r="I76" s="61"/>
    </row>
    <row r="77" spans="1:9" x14ac:dyDescent="0.25">
      <c r="A77" s="60"/>
      <c r="B77" s="28"/>
      <c r="C77" s="28"/>
      <c r="D77" s="28"/>
      <c r="E77" s="61"/>
      <c r="H77" s="61"/>
      <c r="I77" s="61"/>
    </row>
    <row r="78" spans="1:9" x14ac:dyDescent="0.25">
      <c r="A78" s="60"/>
      <c r="B78" s="28"/>
      <c r="C78" s="28"/>
      <c r="D78" s="28"/>
      <c r="E78" s="61"/>
      <c r="H78" s="61"/>
      <c r="I78" s="61"/>
    </row>
    <row r="79" spans="1:9" x14ac:dyDescent="0.25">
      <c r="A79" s="60"/>
      <c r="B79" s="28"/>
      <c r="C79" s="28"/>
      <c r="D79" s="28"/>
      <c r="E79" s="61"/>
      <c r="H79" s="61"/>
      <c r="I79" s="61"/>
    </row>
    <row r="80" spans="1:9" x14ac:dyDescent="0.25">
      <c r="A80" s="60"/>
      <c r="B80" s="28"/>
      <c r="C80" s="28"/>
      <c r="D80" s="28"/>
      <c r="E80" s="61"/>
      <c r="H80" s="61"/>
      <c r="I80" s="61"/>
    </row>
    <row r="81" spans="1:9" x14ac:dyDescent="0.25">
      <c r="A81" s="60"/>
      <c r="B81" s="28"/>
      <c r="C81" s="28"/>
      <c r="D81" s="28"/>
      <c r="E81" s="61"/>
      <c r="H81" s="61"/>
      <c r="I81" s="61"/>
    </row>
    <row r="82" spans="1:9" x14ac:dyDescent="0.25">
      <c r="A82" s="60"/>
      <c r="B82" s="28"/>
      <c r="C82" s="28"/>
      <c r="D82" s="28"/>
      <c r="E82" s="61"/>
      <c r="H82" s="61"/>
      <c r="I82" s="61"/>
    </row>
    <row r="83" spans="1:9" x14ac:dyDescent="0.25">
      <c r="A83" s="60"/>
      <c r="B83" s="28"/>
      <c r="C83" s="28"/>
      <c r="D83" s="28"/>
      <c r="E83" s="61"/>
      <c r="H83" s="61"/>
      <c r="I83" s="61"/>
    </row>
    <row r="84" spans="1:9" x14ac:dyDescent="0.25">
      <c r="A84" s="60"/>
      <c r="B84" s="28"/>
      <c r="C84" s="28"/>
      <c r="D84" s="28"/>
      <c r="E84" s="61"/>
      <c r="H84" s="61"/>
      <c r="I84" s="61"/>
    </row>
    <row r="85" spans="1:9" x14ac:dyDescent="0.25">
      <c r="A85" s="60"/>
      <c r="B85" s="28"/>
      <c r="C85" s="28"/>
      <c r="D85" s="28"/>
      <c r="E85" s="61"/>
      <c r="H85" s="61"/>
      <c r="I85" s="61"/>
    </row>
    <row r="86" spans="1:9" x14ac:dyDescent="0.25">
      <c r="A86" s="60"/>
      <c r="B86" s="28"/>
      <c r="C86" s="28"/>
      <c r="D86" s="28"/>
      <c r="E86" s="61"/>
      <c r="H86" s="61"/>
      <c r="I86" s="61"/>
    </row>
    <row r="87" spans="1:9" x14ac:dyDescent="0.25">
      <c r="A87" s="60"/>
      <c r="B87" s="28"/>
      <c r="C87" s="28"/>
      <c r="D87" s="28"/>
      <c r="E87" s="61"/>
      <c r="H87" s="61"/>
      <c r="I87" s="61"/>
    </row>
    <row r="88" spans="1:9" x14ac:dyDescent="0.25">
      <c r="A88" s="60"/>
      <c r="B88" s="28"/>
      <c r="C88" s="28"/>
      <c r="D88" s="28"/>
      <c r="E88" s="61"/>
      <c r="H88" s="61"/>
      <c r="I88" s="61"/>
    </row>
    <row r="89" spans="1:9" x14ac:dyDescent="0.25">
      <c r="A89" s="60"/>
      <c r="B89" s="28"/>
      <c r="C89" s="28"/>
      <c r="D89" s="28"/>
      <c r="E89" s="61"/>
      <c r="H89" s="61"/>
      <c r="I89" s="61"/>
    </row>
    <row r="90" spans="1:9" x14ac:dyDescent="0.25">
      <c r="A90" s="60"/>
      <c r="B90" s="28"/>
      <c r="C90" s="28"/>
      <c r="D90" s="28"/>
      <c r="E90" s="61"/>
      <c r="H90" s="61"/>
      <c r="I90" s="61"/>
    </row>
    <row r="91" spans="1:9" x14ac:dyDescent="0.25">
      <c r="A91" s="60"/>
      <c r="B91" s="28"/>
      <c r="C91" s="28"/>
      <c r="D91" s="28"/>
      <c r="E91" s="61"/>
      <c r="H91" s="61"/>
      <c r="I91" s="61"/>
    </row>
    <row r="92" spans="1:9" x14ac:dyDescent="0.25">
      <c r="A92" s="60"/>
      <c r="B92" s="28"/>
      <c r="C92" s="28"/>
      <c r="D92" s="28"/>
      <c r="E92" s="61"/>
      <c r="H92" s="61"/>
      <c r="I92" s="61"/>
    </row>
    <row r="93" spans="1:9" x14ac:dyDescent="0.25">
      <c r="A93" s="60"/>
      <c r="B93" s="28"/>
      <c r="C93" s="28"/>
      <c r="D93" s="28"/>
      <c r="E93" s="61"/>
      <c r="H93" s="61"/>
      <c r="I93" s="61"/>
    </row>
    <row r="94" spans="1:9" x14ac:dyDescent="0.25">
      <c r="A94" s="60"/>
      <c r="B94" s="28"/>
      <c r="C94" s="28"/>
      <c r="D94" s="28"/>
      <c r="E94" s="61"/>
      <c r="H94" s="61"/>
      <c r="I94" s="61"/>
    </row>
    <row r="95" spans="1:9" x14ac:dyDescent="0.25">
      <c r="A95" s="60"/>
      <c r="B95" s="28"/>
      <c r="C95" s="28"/>
      <c r="D95" s="28"/>
      <c r="E95" s="61"/>
      <c r="H95" s="61"/>
      <c r="I95" s="61"/>
    </row>
    <row r="96" spans="1:9" x14ac:dyDescent="0.25">
      <c r="A96" s="60"/>
      <c r="B96" s="28"/>
      <c r="C96" s="28"/>
      <c r="D96" s="28"/>
      <c r="E96" s="61"/>
      <c r="H96" s="61"/>
      <c r="I96" s="61"/>
    </row>
    <row r="97" spans="1:9" x14ac:dyDescent="0.25">
      <c r="A97" s="60"/>
      <c r="B97" s="28"/>
      <c r="C97" s="28"/>
      <c r="D97" s="28"/>
      <c r="E97" s="61"/>
      <c r="H97" s="61"/>
      <c r="I97" s="61"/>
    </row>
    <row r="98" spans="1:9" x14ac:dyDescent="0.25">
      <c r="A98" s="60"/>
      <c r="B98" s="28"/>
      <c r="C98" s="28"/>
      <c r="D98" s="28"/>
      <c r="E98" s="61"/>
      <c r="H98" s="61"/>
      <c r="I98" s="61"/>
    </row>
    <row r="99" spans="1:9" x14ac:dyDescent="0.25">
      <c r="A99" s="60"/>
      <c r="B99" s="28"/>
      <c r="C99" s="28"/>
      <c r="D99" s="28"/>
      <c r="E99" s="61"/>
      <c r="H99" s="61"/>
      <c r="I99" s="61"/>
    </row>
    <row r="100" spans="1:9" x14ac:dyDescent="0.25">
      <c r="A100" s="60"/>
      <c r="B100" s="28"/>
      <c r="C100" s="28"/>
      <c r="D100" s="28"/>
      <c r="E100" s="61"/>
      <c r="H100" s="61"/>
      <c r="I100" s="61"/>
    </row>
    <row r="101" spans="1:9" x14ac:dyDescent="0.25">
      <c r="A101" s="60"/>
      <c r="B101" s="28"/>
      <c r="C101" s="28"/>
      <c r="D101" s="28"/>
      <c r="E101" s="61"/>
      <c r="H101" s="61"/>
      <c r="I101" s="61"/>
    </row>
    <row r="102" spans="1:9" x14ac:dyDescent="0.25">
      <c r="A102" s="60"/>
      <c r="B102" s="28"/>
      <c r="C102" s="28"/>
      <c r="D102" s="28"/>
      <c r="E102" s="61"/>
      <c r="H102" s="61"/>
      <c r="I102" s="61"/>
    </row>
  </sheetData>
  <sheetProtection algorithmName="SHA-512" hashValue="ecOvqG3shIKz/helJohzxCd+wVuco1jXLTMj5lpBCMyWbqoxbqwvDJQVT2PKnYLWmk1PbJriv/yamVHI+rkg8Q==" saltValue="T59scMQX2V92GtgpMs3XAw==" spinCount="100000" sheet="1" selectLockedCells="1" autoFilter="0"/>
  <autoFilter ref="A6:C6"/>
  <mergeCells count="39">
    <mergeCell ref="C35:D35"/>
    <mergeCell ref="B7:L7"/>
    <mergeCell ref="B10:L10"/>
    <mergeCell ref="B8:L8"/>
    <mergeCell ref="E12:F12"/>
    <mergeCell ref="G12:H12"/>
    <mergeCell ref="C30:D30"/>
    <mergeCell ref="C31:D31"/>
    <mergeCell ref="B25:D25"/>
    <mergeCell ref="B17:C17"/>
    <mergeCell ref="B20:D20"/>
    <mergeCell ref="B26:C26"/>
    <mergeCell ref="C27:D27"/>
    <mergeCell ref="C33:D33"/>
    <mergeCell ref="B16:D16"/>
    <mergeCell ref="B15:C15"/>
    <mergeCell ref="B9:L9"/>
    <mergeCell ref="B34:D34"/>
    <mergeCell ref="B32:D32"/>
    <mergeCell ref="C28:D28"/>
    <mergeCell ref="B23:D23"/>
    <mergeCell ref="B29:C29"/>
    <mergeCell ref="B24:C24"/>
    <mergeCell ref="B1:H1"/>
    <mergeCell ref="J1:L1"/>
    <mergeCell ref="C21:D21"/>
    <mergeCell ref="C22:D22"/>
    <mergeCell ref="B14:D14"/>
    <mergeCell ref="C18:D18"/>
    <mergeCell ref="C19:D19"/>
    <mergeCell ref="C2:L2"/>
    <mergeCell ref="C3:L3"/>
    <mergeCell ref="C4:D4"/>
    <mergeCell ref="B11:D12"/>
    <mergeCell ref="E11:L11"/>
    <mergeCell ref="J12:J13"/>
    <mergeCell ref="K12:K13"/>
    <mergeCell ref="I12:I13"/>
    <mergeCell ref="B13:D13"/>
  </mergeCells>
  <pageMargins left="0.35433070866141736" right="0.15748031496062992" top="1.1417322834645669" bottom="0.78740157480314965" header="0.31496062992125984" footer="0.31496062992125984"/>
  <pageSetup paperSize="9" scale="67" fitToHeight="0" orientation="portrait" r:id="rId1"/>
  <headerFooter scaleWithDoc="0">
    <oddHeader>&amp;L&amp;G</oddHeader>
    <oddFooter>&amp;L&amp;"Eras Demi ITC,Normal"&amp;8&amp;G&amp;R&amp;8&amp;P/&amp;N</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Listas!$A$69:$A$70</xm:f>
          </x14:formula1>
          <xm:sqref>K13</xm:sqref>
        </x14:dataValidation>
        <x14:dataValidation type="list" allowBlank="1" showInputMessage="1" showErrorMessage="1">
          <x14:formula1>
            <xm:f>Listas!$A$11:$A$21</xm:f>
          </x14:formula1>
          <xm:sqref>C4:D4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78"/>
  <sheetViews>
    <sheetView workbookViewId="0">
      <selection activeCell="A7" sqref="A7"/>
    </sheetView>
  </sheetViews>
  <sheetFormatPr baseColWidth="10" defaultColWidth="11.42578125" defaultRowHeight="12.75" x14ac:dyDescent="0.2"/>
  <cols>
    <col min="1" max="1" width="33.85546875" style="5" bestFit="1" customWidth="1"/>
    <col min="2" max="2" width="19.140625" style="4" customWidth="1"/>
    <col min="3" max="3" width="7.140625" style="4" customWidth="1"/>
    <col min="4" max="4" width="23.42578125" style="4" bestFit="1" customWidth="1"/>
    <col min="5" max="5" width="11.85546875" style="4" bestFit="1" customWidth="1"/>
    <col min="6" max="6" width="16.5703125" style="4" customWidth="1"/>
    <col min="7" max="16384" width="11.42578125" style="4"/>
  </cols>
  <sheetData>
    <row r="1" spans="1:13" x14ac:dyDescent="0.2">
      <c r="A1" s="3" t="s">
        <v>132</v>
      </c>
    </row>
    <row r="2" spans="1:13" x14ac:dyDescent="0.2">
      <c r="A2" s="5" t="s">
        <v>133</v>
      </c>
      <c r="B2" s="6" t="s">
        <v>24</v>
      </c>
    </row>
    <row r="3" spans="1:13" x14ac:dyDescent="0.2">
      <c r="A3" s="5" t="s">
        <v>134</v>
      </c>
      <c r="B3" s="6" t="s">
        <v>24</v>
      </c>
    </row>
    <row r="4" spans="1:13" x14ac:dyDescent="0.2">
      <c r="A4" s="3" t="s">
        <v>316</v>
      </c>
    </row>
    <row r="5" spans="1:13" x14ac:dyDescent="0.2">
      <c r="A5" s="318" t="s">
        <v>660</v>
      </c>
    </row>
    <row r="6" spans="1:13" x14ac:dyDescent="0.2">
      <c r="A6" s="318" t="s">
        <v>661</v>
      </c>
    </row>
    <row r="7" spans="1:13" x14ac:dyDescent="0.2">
      <c r="A7" s="3" t="s">
        <v>1</v>
      </c>
    </row>
    <row r="8" spans="1:13" x14ac:dyDescent="0.2">
      <c r="A8" s="5" t="s">
        <v>0</v>
      </c>
      <c r="B8" s="6" t="s">
        <v>24</v>
      </c>
    </row>
    <row r="9" spans="1:13" x14ac:dyDescent="0.2">
      <c r="A9" s="5" t="s">
        <v>2</v>
      </c>
      <c r="B9" s="6" t="s">
        <v>24</v>
      </c>
    </row>
    <row r="10" spans="1:13" x14ac:dyDescent="0.2">
      <c r="A10" s="3" t="s">
        <v>5</v>
      </c>
      <c r="B10" s="7" t="s">
        <v>138</v>
      </c>
      <c r="C10" s="3" t="s">
        <v>137</v>
      </c>
    </row>
    <row r="11" spans="1:13" ht="13.5" thickBot="1" x14ac:dyDescent="0.25">
      <c r="A11" s="5" t="s">
        <v>6</v>
      </c>
      <c r="B11" s="8">
        <v>1</v>
      </c>
      <c r="C11" s="8">
        <v>1</v>
      </c>
      <c r="I11" s="9"/>
      <c r="K11" s="10"/>
      <c r="L11" s="10"/>
      <c r="M11" s="10"/>
    </row>
    <row r="12" spans="1:13" ht="13.5" thickBot="1" x14ac:dyDescent="0.25">
      <c r="A12" s="5" t="s">
        <v>7</v>
      </c>
      <c r="B12" s="8">
        <v>2</v>
      </c>
      <c r="C12" s="8">
        <v>2</v>
      </c>
      <c r="I12" s="9"/>
      <c r="K12" s="10"/>
      <c r="L12" s="10"/>
      <c r="M12" s="10"/>
    </row>
    <row r="13" spans="1:13" ht="13.5" thickBot="1" x14ac:dyDescent="0.25">
      <c r="A13" s="5" t="s">
        <v>8</v>
      </c>
      <c r="B13" s="8">
        <v>3</v>
      </c>
      <c r="C13" s="8">
        <v>3</v>
      </c>
      <c r="I13" s="9"/>
      <c r="K13" s="10"/>
      <c r="L13" s="10"/>
      <c r="M13" s="10"/>
    </row>
    <row r="14" spans="1:13" ht="13.5" thickBot="1" x14ac:dyDescent="0.25">
      <c r="A14" s="5" t="s">
        <v>9</v>
      </c>
      <c r="B14" s="8">
        <v>4</v>
      </c>
      <c r="C14" s="8">
        <v>3</v>
      </c>
      <c r="I14" s="9"/>
      <c r="K14" s="10"/>
      <c r="L14" s="10"/>
      <c r="M14" s="10"/>
    </row>
    <row r="15" spans="1:13" ht="13.5" thickBot="1" x14ac:dyDescent="0.25">
      <c r="A15" s="5" t="s">
        <v>371</v>
      </c>
      <c r="B15" s="8">
        <v>5</v>
      </c>
      <c r="C15" s="8">
        <v>3</v>
      </c>
      <c r="I15" s="9"/>
      <c r="K15" s="10"/>
      <c r="L15" s="10"/>
      <c r="M15" s="10"/>
    </row>
    <row r="16" spans="1:13" ht="13.5" thickBot="1" x14ac:dyDescent="0.25">
      <c r="A16" s="5" t="s">
        <v>10</v>
      </c>
      <c r="B16" s="8">
        <v>6</v>
      </c>
      <c r="C16" s="8">
        <v>3</v>
      </c>
      <c r="I16" s="9"/>
      <c r="K16" s="10"/>
      <c r="L16" s="10"/>
      <c r="M16" s="10"/>
    </row>
    <row r="17" spans="1:13" ht="13.5" thickBot="1" x14ac:dyDescent="0.25">
      <c r="A17" s="5" t="s">
        <v>11</v>
      </c>
      <c r="B17" s="8">
        <v>7</v>
      </c>
      <c r="C17" s="8">
        <v>1</v>
      </c>
      <c r="I17" s="9"/>
      <c r="K17" s="10"/>
      <c r="L17" s="10"/>
      <c r="M17" s="10"/>
    </row>
    <row r="18" spans="1:13" ht="13.5" thickBot="1" x14ac:dyDescent="0.25">
      <c r="A18" s="5" t="s">
        <v>12</v>
      </c>
      <c r="B18" s="8">
        <v>8</v>
      </c>
      <c r="C18" s="8">
        <v>2</v>
      </c>
      <c r="I18" s="9"/>
      <c r="K18" s="10"/>
      <c r="L18" s="10"/>
      <c r="M18" s="10"/>
    </row>
    <row r="19" spans="1:13" ht="13.5" thickBot="1" x14ac:dyDescent="0.25">
      <c r="A19" s="5" t="s">
        <v>370</v>
      </c>
      <c r="B19" s="8">
        <v>9</v>
      </c>
      <c r="C19" s="8">
        <v>3</v>
      </c>
      <c r="I19" s="9"/>
      <c r="K19" s="10"/>
      <c r="L19" s="10"/>
      <c r="M19" s="10"/>
    </row>
    <row r="20" spans="1:13" ht="13.5" thickBot="1" x14ac:dyDescent="0.25">
      <c r="A20" s="5" t="s">
        <v>318</v>
      </c>
      <c r="B20" s="8">
        <v>10</v>
      </c>
      <c r="C20" s="8">
        <v>3</v>
      </c>
      <c r="I20" s="9"/>
      <c r="K20" s="10"/>
      <c r="L20" s="10"/>
      <c r="M20" s="10"/>
    </row>
    <row r="21" spans="1:13" x14ac:dyDescent="0.2">
      <c r="A21" s="11" t="s">
        <v>13</v>
      </c>
      <c r="B21" s="8">
        <v>11</v>
      </c>
      <c r="C21" s="8">
        <v>0</v>
      </c>
      <c r="D21" s="12"/>
      <c r="E21" s="12"/>
      <c r="F21" s="12"/>
      <c r="G21" s="12"/>
      <c r="H21" s="12"/>
      <c r="I21" s="13"/>
    </row>
    <row r="22" spans="1:13" x14ac:dyDescent="0.2">
      <c r="A22" s="3" t="s">
        <v>21</v>
      </c>
    </row>
    <row r="23" spans="1:13" x14ac:dyDescent="0.2">
      <c r="A23" s="5" t="s">
        <v>23</v>
      </c>
      <c r="C23" s="4" t="s">
        <v>24</v>
      </c>
      <c r="D23" s="6" t="s">
        <v>25</v>
      </c>
    </row>
    <row r="24" spans="1:13" x14ac:dyDescent="0.2">
      <c r="A24" s="5" t="s">
        <v>22</v>
      </c>
      <c r="D24" s="6" t="s">
        <v>25</v>
      </c>
    </row>
    <row r="25" spans="1:13" x14ac:dyDescent="0.2">
      <c r="A25" s="5" t="s">
        <v>37</v>
      </c>
      <c r="D25" s="6" t="s">
        <v>25</v>
      </c>
    </row>
    <row r="26" spans="1:13" x14ac:dyDescent="0.2">
      <c r="A26" s="5" t="s">
        <v>36</v>
      </c>
    </row>
    <row r="27" spans="1:13" x14ac:dyDescent="0.2">
      <c r="A27" s="3" t="s">
        <v>317</v>
      </c>
    </row>
    <row r="28" spans="1:13" x14ac:dyDescent="0.2">
      <c r="A28" s="14" t="s">
        <v>350</v>
      </c>
    </row>
    <row r="29" spans="1:13" x14ac:dyDescent="0.2">
      <c r="A29" s="14" t="s">
        <v>349</v>
      </c>
    </row>
    <row r="30" spans="1:13" x14ac:dyDescent="0.2">
      <c r="A30" s="14" t="s">
        <v>348</v>
      </c>
    </row>
    <row r="31" spans="1:13" x14ac:dyDescent="0.2">
      <c r="A31" s="14" t="s">
        <v>351</v>
      </c>
    </row>
    <row r="32" spans="1:13" x14ac:dyDescent="0.2">
      <c r="A32" s="14" t="s">
        <v>313</v>
      </c>
    </row>
    <row r="33" spans="1:1" x14ac:dyDescent="0.2">
      <c r="A33" s="14" t="s">
        <v>312</v>
      </c>
    </row>
    <row r="34" spans="1:1" x14ac:dyDescent="0.2">
      <c r="A34" s="14" t="s">
        <v>353</v>
      </c>
    </row>
    <row r="35" spans="1:1" x14ac:dyDescent="0.2">
      <c r="A35" s="5" t="s">
        <v>359</v>
      </c>
    </row>
    <row r="36" spans="1:1" x14ac:dyDescent="0.2">
      <c r="A36" s="5" t="s">
        <v>366</v>
      </c>
    </row>
    <row r="37" spans="1:1" x14ac:dyDescent="0.2">
      <c r="A37" s="5" t="s">
        <v>364</v>
      </c>
    </row>
    <row r="38" spans="1:1" x14ac:dyDescent="0.2">
      <c r="A38" s="5" t="s">
        <v>362</v>
      </c>
    </row>
    <row r="39" spans="1:1" x14ac:dyDescent="0.2">
      <c r="A39" s="5" t="s">
        <v>373</v>
      </c>
    </row>
    <row r="40" spans="1:1" x14ac:dyDescent="0.2">
      <c r="A40" s="5" t="s">
        <v>374</v>
      </c>
    </row>
    <row r="41" spans="1:1" x14ac:dyDescent="0.2">
      <c r="A41" s="5" t="s">
        <v>651</v>
      </c>
    </row>
    <row r="42" spans="1:1" x14ac:dyDescent="0.2">
      <c r="A42" s="5" t="s">
        <v>652</v>
      </c>
    </row>
    <row r="43" spans="1:1" x14ac:dyDescent="0.2">
      <c r="A43" s="5" t="s">
        <v>653</v>
      </c>
    </row>
    <row r="44" spans="1:1" x14ac:dyDescent="0.2">
      <c r="A44" s="5" t="s">
        <v>448</v>
      </c>
    </row>
    <row r="45" spans="1:1" x14ac:dyDescent="0.2">
      <c r="A45" s="5" t="s">
        <v>449</v>
      </c>
    </row>
    <row r="46" spans="1:1" x14ac:dyDescent="0.2">
      <c r="A46" s="5" t="str">
        <f>"Indicar  "&amp;A3&amp;" o "&amp;A2&amp;" es el IVA subvencionable"</f>
        <v>Indicar  Si o No es el IVA subvencionable</v>
      </c>
    </row>
    <row r="47" spans="1:1" x14ac:dyDescent="0.2">
      <c r="A47" s="5" t="s">
        <v>648</v>
      </c>
    </row>
    <row r="48" spans="1:1" x14ac:dyDescent="0.2">
      <c r="A48" s="5" t="s">
        <v>649</v>
      </c>
    </row>
    <row r="49" spans="1:8" x14ac:dyDescent="0.2">
      <c r="A49" s="5" t="s">
        <v>650</v>
      </c>
    </row>
    <row r="50" spans="1:8" x14ac:dyDescent="0.2">
      <c r="A50" s="3" t="s">
        <v>16</v>
      </c>
      <c r="B50" s="3" t="s">
        <v>15</v>
      </c>
      <c r="C50" s="3"/>
      <c r="D50" s="3" t="s">
        <v>16</v>
      </c>
      <c r="E50" s="3" t="s">
        <v>18</v>
      </c>
      <c r="F50" s="3" t="s">
        <v>17</v>
      </c>
      <c r="G50" s="3" t="s">
        <v>38</v>
      </c>
    </row>
    <row r="51" spans="1:8" ht="48" x14ac:dyDescent="0.2">
      <c r="A51" s="15" t="str">
        <f>C51&amp;" "&amp;D51</f>
        <v>Linea 1 ACTUACIÓN PARA EL FORTALECIMIENTO Y ANIMACIÓN DEL TEJIDO ASOCIATIVO COMARCAL</v>
      </c>
      <c r="B51" s="16">
        <v>1</v>
      </c>
      <c r="C51" s="17" t="s">
        <v>31</v>
      </c>
      <c r="D51" s="15" t="s">
        <v>26</v>
      </c>
      <c r="E51" s="18" t="s">
        <v>20</v>
      </c>
      <c r="F51" s="17" t="s">
        <v>36</v>
      </c>
      <c r="G51" s="19">
        <v>0.9</v>
      </c>
    </row>
    <row r="52" spans="1:8" ht="72" x14ac:dyDescent="0.2">
      <c r="A52" s="20" t="str">
        <f>C52&amp;" "&amp;D52</f>
        <v>Linea 2 ACTUACIÓN PARA LA VERTEBRACIÓN EMPRESARIAL Y LABORAL, LA FORMACIÓN ORIENTADA AL EMPLEO Y LA INTEGRACIÓN SOCIAL</v>
      </c>
      <c r="B52" s="21">
        <v>2</v>
      </c>
      <c r="C52" s="22" t="s">
        <v>32</v>
      </c>
      <c r="D52" s="20" t="s">
        <v>27</v>
      </c>
      <c r="E52" s="23" t="s">
        <v>20</v>
      </c>
      <c r="F52" s="22" t="s">
        <v>36</v>
      </c>
      <c r="G52" s="24">
        <v>0.9</v>
      </c>
    </row>
    <row r="53" spans="1:8" ht="60" x14ac:dyDescent="0.2">
      <c r="A53" s="15" t="str">
        <f>C53&amp;" "&amp;D53</f>
        <v>Linea 3 PROGRAMA DE INTERVENCIÓN PARA LA ADECUACIÓN Y FOMENTO DE LOS RECURSOS PÚBLICOS MUNICIPALES</v>
      </c>
      <c r="B53" s="16">
        <v>3</v>
      </c>
      <c r="C53" s="17" t="s">
        <v>33</v>
      </c>
      <c r="D53" s="15" t="s">
        <v>28</v>
      </c>
      <c r="E53" s="18" t="s">
        <v>20</v>
      </c>
      <c r="F53" s="17" t="s">
        <v>37</v>
      </c>
      <c r="G53" s="19">
        <v>0.9</v>
      </c>
    </row>
    <row r="54" spans="1:8" ht="48" x14ac:dyDescent="0.2">
      <c r="A54" s="20" t="str">
        <f>C54&amp;" "&amp;D54</f>
        <v>Linea 4 PLAN DE MEJORA DE LA CALIDAD LUMÍNICA DE LOS CIELOS NOCTURNOS DE LA COMARCA</v>
      </c>
      <c r="B54" s="21">
        <v>4</v>
      </c>
      <c r="C54" s="22" t="s">
        <v>34</v>
      </c>
      <c r="D54" s="20" t="s">
        <v>29</v>
      </c>
      <c r="E54" s="23" t="s">
        <v>20</v>
      </c>
      <c r="F54" s="22" t="s">
        <v>37</v>
      </c>
      <c r="G54" s="24">
        <v>0.9</v>
      </c>
    </row>
    <row r="55" spans="1:8" ht="60" x14ac:dyDescent="0.2">
      <c r="A55" s="15" t="str">
        <f>C55&amp;" "&amp;D55</f>
        <v>Linea 5 PLAN INTEGRAL DE APOYO AL TEJIDO PRODUCTIVO A TRAVÉS DE EMPRESAS QUE FAVOREZCAN EL EMPLEO COMARCAL</v>
      </c>
      <c r="B55" s="16">
        <v>5</v>
      </c>
      <c r="C55" s="17" t="s">
        <v>35</v>
      </c>
      <c r="D55" s="15" t="s">
        <v>30</v>
      </c>
      <c r="E55" s="18" t="s">
        <v>19</v>
      </c>
      <c r="F55" s="17" t="s">
        <v>23</v>
      </c>
      <c r="G55" s="19">
        <v>0.75</v>
      </c>
    </row>
    <row r="56" spans="1:8" x14ac:dyDescent="0.2">
      <c r="A56" s="3" t="s">
        <v>355</v>
      </c>
      <c r="B56" s="3" t="s">
        <v>356</v>
      </c>
      <c r="H56" s="5"/>
    </row>
    <row r="57" spans="1:8" x14ac:dyDescent="0.2">
      <c r="A57" s="5">
        <v>20</v>
      </c>
      <c r="B57" s="4" t="s">
        <v>357</v>
      </c>
    </row>
    <row r="58" spans="1:8" x14ac:dyDescent="0.2">
      <c r="A58" s="5">
        <v>200</v>
      </c>
      <c r="B58" s="4" t="s">
        <v>358</v>
      </c>
    </row>
    <row r="59" spans="1:8" x14ac:dyDescent="0.2">
      <c r="A59" s="3" t="s">
        <v>360</v>
      </c>
      <c r="B59" s="3" t="s">
        <v>356</v>
      </c>
    </row>
    <row r="60" spans="1:8" x14ac:dyDescent="0.2">
      <c r="A60" s="25">
        <v>43069</v>
      </c>
      <c r="B60" s="4" t="s">
        <v>361</v>
      </c>
    </row>
    <row r="61" spans="1:8" x14ac:dyDescent="0.2">
      <c r="A61" s="25">
        <v>43219</v>
      </c>
    </row>
    <row r="62" spans="1:8" x14ac:dyDescent="0.2">
      <c r="A62" s="3" t="s">
        <v>367</v>
      </c>
      <c r="B62" s="3" t="s">
        <v>356</v>
      </c>
    </row>
    <row r="63" spans="1:8" x14ac:dyDescent="0.2">
      <c r="A63" s="26">
        <v>0</v>
      </c>
      <c r="B63" s="4" t="s">
        <v>368</v>
      </c>
    </row>
    <row r="64" spans="1:8" x14ac:dyDescent="0.2">
      <c r="A64" s="26">
        <v>10000000</v>
      </c>
      <c r="B64" s="4" t="s">
        <v>369</v>
      </c>
    </row>
    <row r="65" spans="1:2" x14ac:dyDescent="0.2">
      <c r="A65" s="5" t="s">
        <v>390</v>
      </c>
    </row>
    <row r="66" spans="1:2" x14ac:dyDescent="0.2">
      <c r="A66" s="5" t="s">
        <v>394</v>
      </c>
    </row>
    <row r="68" spans="1:2" x14ac:dyDescent="0.2">
      <c r="A68" s="3" t="s">
        <v>416</v>
      </c>
      <c r="B68" s="3" t="s">
        <v>356</v>
      </c>
    </row>
    <row r="69" spans="1:2" x14ac:dyDescent="0.2">
      <c r="A69" s="5" t="s">
        <v>417</v>
      </c>
    </row>
    <row r="70" spans="1:2" x14ac:dyDescent="0.2">
      <c r="A70" s="5" t="s">
        <v>418</v>
      </c>
    </row>
    <row r="71" spans="1:2" x14ac:dyDescent="0.2">
      <c r="A71" s="3" t="s">
        <v>631</v>
      </c>
      <c r="B71" s="3" t="s">
        <v>356</v>
      </c>
    </row>
    <row r="72" spans="1:2" x14ac:dyDescent="0.2">
      <c r="A72" s="5" t="s">
        <v>634</v>
      </c>
      <c r="B72" s="4" t="s">
        <v>639</v>
      </c>
    </row>
    <row r="73" spans="1:2" x14ac:dyDescent="0.2">
      <c r="A73" s="5" t="s">
        <v>633</v>
      </c>
      <c r="B73" s="4" t="s">
        <v>640</v>
      </c>
    </row>
    <row r="74" spans="1:2" x14ac:dyDescent="0.2">
      <c r="A74" s="5" t="s">
        <v>637</v>
      </c>
      <c r="B74" s="5" t="s">
        <v>657</v>
      </c>
    </row>
    <row r="75" spans="1:2" x14ac:dyDescent="0.2">
      <c r="A75" s="5" t="s">
        <v>638</v>
      </c>
      <c r="B75" s="4" t="s">
        <v>658</v>
      </c>
    </row>
    <row r="76" spans="1:2" x14ac:dyDescent="0.2">
      <c r="A76" s="5" t="s">
        <v>632</v>
      </c>
      <c r="B76" s="4" t="s">
        <v>659</v>
      </c>
    </row>
    <row r="77" spans="1:2" x14ac:dyDescent="0.2">
      <c r="A77" s="5" t="s">
        <v>636</v>
      </c>
    </row>
    <row r="78" spans="1:2" x14ac:dyDescent="0.2">
      <c r="A78" s="5" t="s">
        <v>635</v>
      </c>
    </row>
  </sheetData>
  <sheetProtection algorithmName="SHA-512" hashValue="Gqled02sPaxHph3cLdHIgy3gEfociedxoLA/KcnkO8zV3hJ0TTJ8JqcN+AjsqD8eytpNhEESrkFkndfEI6tMgA==" saltValue="6jC0HgNRty2Or+v551jmP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AutoBaremo</vt:lpstr>
      <vt:lpstr>CuadroPresupuestos</vt:lpstr>
      <vt:lpstr>PlanInversion</vt:lpstr>
      <vt:lpstr>PlanFinanciacion</vt:lpstr>
      <vt:lpstr>DatosEmpleo</vt:lpstr>
      <vt:lpstr>Listas</vt:lpstr>
      <vt:lpstr>AutoBaremo!Área_de_impresión</vt:lpstr>
      <vt:lpstr>CuadroPresupuestos!Área_de_impresión</vt:lpstr>
      <vt:lpstr>DatosEmpleo!Área_de_impresión</vt:lpstr>
      <vt:lpstr>PlanFinanciacion!Área_de_impresión</vt:lpstr>
      <vt:lpstr>PlanInversion!Área_de_impresión</vt:lpstr>
      <vt:lpstr>AutoBaremo!Títulos_a_imprimir</vt:lpstr>
      <vt:lpstr>CuadroPresupuestos!Títulos_a_imprimir</vt:lpstr>
      <vt:lpstr>DatosEmpleo!Títulos_a_imprimir</vt:lpstr>
      <vt:lpstr>PlanFinanciacion!Títulos_a_imprimir</vt:lpstr>
      <vt:lpstr>PlanInversion!Títulos_a_imprimir</vt:lpstr>
    </vt:vector>
  </TitlesOfParts>
  <Company>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Lara Garrido</dc:creator>
  <cp:lastModifiedBy>Francisco Lara Garrido</cp:lastModifiedBy>
  <cp:lastPrinted>2017-12-22T08:55:02Z</cp:lastPrinted>
  <dcterms:created xsi:type="dcterms:W3CDTF">2010-01-14T08:50:00Z</dcterms:created>
  <dcterms:modified xsi:type="dcterms:W3CDTF">2018-01-24T13:21:01Z</dcterms:modified>
</cp:coreProperties>
</file>